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87B7" lockStructure="1"/>
  <bookViews>
    <workbookView xWindow="0" yWindow="0" windowWidth="20490" windowHeight="8040" activeTab="1"/>
  </bookViews>
  <sheets>
    <sheet name="Instrucciones" sheetId="4" r:id="rId1"/>
    <sheet name="Presupuesto Personal" sheetId="2" r:id="rId2"/>
  </sheets>
  <externalReferences>
    <externalReference r:id="rId3"/>
    <externalReference r:id="rId4"/>
  </externalReferences>
  <definedNames>
    <definedName name="_xlnm.Print_Area" localSheetId="1">'Presupuesto Personal'!$B$1:$M$62</definedName>
    <definedName name="Costo">OFFSET([1]!Tabla1[[#Headers],[Costo Total]],1,,COUNTIF([1]!Tabla1[Costo Total],"&lt;&gt;0"))</definedName>
    <definedName name="Feriados">[2]Feriados!$B$6:$C$28</definedName>
    <definedName name="Ingreso">OFFSET([1]!Tabla1[[#Headers],[Ingreso Total]],1,,COUNTIF([1]!Tabla1[Ingreso Total],"&lt;&gt;0"))</definedName>
    <definedName name="Resultado_">OFFSET([1]!Tabla1[[#Headers],[Resultado]],1,,COUNTIF([1]!Tabla1[Resultado],"&lt;&gt;0"))</definedName>
    <definedName name="Servicio">OFFSET([1]!Tabla1[[#Headers],[Servicio ]],1,,COUNTA([1]!Tabla1[[Servicio ]])-COUNTIF([1]!Tabla1[[Servicio ]],"")-1)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23" i="2"/>
  <c r="F21" i="2"/>
  <c r="F20" i="2"/>
  <c r="E24" i="2"/>
  <c r="D13" i="2" s="1"/>
  <c r="I5" i="2" s="1"/>
  <c r="D24" i="2"/>
  <c r="D12" i="2" s="1"/>
  <c r="D5" i="2" s="1"/>
  <c r="F19" i="2"/>
  <c r="F18" i="2"/>
  <c r="F17" i="2"/>
  <c r="F36" i="2"/>
  <c r="F37" i="2"/>
  <c r="F38" i="2"/>
  <c r="K59" i="2"/>
  <c r="K60" i="2"/>
  <c r="K61" i="2"/>
  <c r="K62" i="2"/>
  <c r="K66" i="2"/>
  <c r="K67" i="2"/>
  <c r="K68" i="2"/>
  <c r="K69" i="2"/>
  <c r="K70" i="2"/>
  <c r="K71" i="2"/>
  <c r="K72" i="2"/>
  <c r="K73" i="2"/>
  <c r="K74" i="2"/>
  <c r="F75" i="2"/>
  <c r="F76" i="2"/>
  <c r="F77" i="2"/>
  <c r="F78" i="2"/>
  <c r="F79" i="2"/>
  <c r="F80" i="2"/>
  <c r="F81" i="2"/>
  <c r="F66" i="2"/>
  <c r="F67" i="2"/>
  <c r="F68" i="2"/>
  <c r="F69" i="2"/>
  <c r="F70" i="2"/>
  <c r="F59" i="2"/>
  <c r="F60" i="2"/>
  <c r="F61" i="2"/>
  <c r="K52" i="2"/>
  <c r="K53" i="2"/>
  <c r="K54" i="2"/>
  <c r="F49" i="2"/>
  <c r="F50" i="2"/>
  <c r="F51" i="2"/>
  <c r="F52" i="2"/>
  <c r="F53" i="2"/>
  <c r="F54" i="2"/>
  <c r="F55" i="2"/>
  <c r="K45" i="2"/>
  <c r="K46" i="2"/>
  <c r="K47" i="2"/>
  <c r="K48" i="2"/>
  <c r="K36" i="2"/>
  <c r="K37" i="2"/>
  <c r="K38" i="2"/>
  <c r="K39" i="2"/>
  <c r="K40" i="2"/>
  <c r="K41" i="2"/>
  <c r="F39" i="2"/>
  <c r="F40" i="2"/>
  <c r="F41" i="2"/>
  <c r="F42" i="2"/>
  <c r="F43" i="2"/>
  <c r="F44" i="2"/>
  <c r="F45" i="2"/>
  <c r="D14" i="2" l="1"/>
  <c r="E14" i="2" s="1"/>
  <c r="F24" i="2"/>
  <c r="E82" i="2"/>
  <c r="D82" i="2"/>
  <c r="F82" i="2"/>
  <c r="J75" i="2"/>
  <c r="I75" i="2"/>
  <c r="E71" i="2"/>
  <c r="D71" i="2"/>
  <c r="K75" i="2"/>
  <c r="F71" i="2"/>
  <c r="J63" i="2"/>
  <c r="I63" i="2"/>
  <c r="E62" i="2"/>
  <c r="D62" i="2"/>
  <c r="K63" i="2"/>
  <c r="F62" i="2"/>
  <c r="E56" i="2"/>
  <c r="D56" i="2"/>
  <c r="J55" i="2"/>
  <c r="I55" i="2"/>
  <c r="K55" i="2"/>
  <c r="F56" i="2"/>
  <c r="J49" i="2"/>
  <c r="I49" i="2"/>
  <c r="K49" i="2"/>
  <c r="J42" i="2"/>
  <c r="I42" i="2"/>
  <c r="K42" i="2"/>
  <c r="D46" i="2"/>
  <c r="E46" i="2"/>
  <c r="F46" i="2"/>
  <c r="D30" i="2" l="1"/>
  <c r="D6" i="2" s="1"/>
  <c r="D7" i="2" s="1"/>
  <c r="D31" i="2"/>
  <c r="I6" i="2" l="1"/>
  <c r="I7" i="2" s="1"/>
  <c r="D32" i="2"/>
  <c r="E32" i="2" s="1"/>
</calcChain>
</file>

<file path=xl/sharedStrings.xml><?xml version="1.0" encoding="utf-8"?>
<sst xmlns="http://schemas.openxmlformats.org/spreadsheetml/2006/main" count="144" uniqueCount="91">
  <si>
    <t>Presupuesto Personal</t>
  </si>
  <si>
    <t>Diferencia</t>
  </si>
  <si>
    <t>VIVIENDA</t>
  </si>
  <si>
    <t>PLANEADO</t>
  </si>
  <si>
    <t>REAL</t>
  </si>
  <si>
    <t>DIFERENCIA</t>
  </si>
  <si>
    <t>PRÉSTAMOS</t>
  </si>
  <si>
    <t>Hipoteca o alquiler</t>
  </si>
  <si>
    <t>Personal</t>
  </si>
  <si>
    <t>Teléfono</t>
  </si>
  <si>
    <t>Estudiante</t>
  </si>
  <si>
    <t>Electricidad</t>
  </si>
  <si>
    <t>Préstamos auto</t>
  </si>
  <si>
    <t>Gas</t>
  </si>
  <si>
    <t>Tarjeta de crédito Roja</t>
  </si>
  <si>
    <t>Agua</t>
  </si>
  <si>
    <t>Tarjeta de crédito</t>
  </si>
  <si>
    <t>Internet</t>
  </si>
  <si>
    <t>Otros</t>
  </si>
  <si>
    <t>Jardinero</t>
  </si>
  <si>
    <t>Total</t>
  </si>
  <si>
    <t>Mantenimiento o reparaciones</t>
  </si>
  <si>
    <t>ABL</t>
  </si>
  <si>
    <t>IMPUESTOS</t>
  </si>
  <si>
    <t>Nacional</t>
  </si>
  <si>
    <t>Estatal</t>
  </si>
  <si>
    <t>Local</t>
  </si>
  <si>
    <t>TRANSPORTE</t>
  </si>
  <si>
    <t>Patente</t>
  </si>
  <si>
    <t>Gastos de autobús y taxi</t>
  </si>
  <si>
    <t>Seguros</t>
  </si>
  <si>
    <t>AHORROS O INVERSIONES</t>
  </si>
  <si>
    <t>Licencias</t>
  </si>
  <si>
    <t>Cuenta de jubilación</t>
  </si>
  <si>
    <t>Combustible</t>
  </si>
  <si>
    <t>Cuenta de inversión</t>
  </si>
  <si>
    <t>Mantenimiento</t>
  </si>
  <si>
    <t>ALIMENTACIÓN</t>
  </si>
  <si>
    <t>SEGUROS</t>
  </si>
  <si>
    <t>Comestibles</t>
  </si>
  <si>
    <t>Hogar</t>
  </si>
  <si>
    <t>Restaurantes</t>
  </si>
  <si>
    <t>Salud</t>
  </si>
  <si>
    <t>Verdulería</t>
  </si>
  <si>
    <t>Vida</t>
  </si>
  <si>
    <t>OCIO</t>
  </si>
  <si>
    <t>Alimentación</t>
  </si>
  <si>
    <t>Netflix</t>
  </si>
  <si>
    <t>Veterinario</t>
  </si>
  <si>
    <t>Cine</t>
  </si>
  <si>
    <t>Vacunas</t>
  </si>
  <si>
    <t>Fútbol</t>
  </si>
  <si>
    <t>Juguetes</t>
  </si>
  <si>
    <t>Conciertos</t>
  </si>
  <si>
    <t>Otros eventos deportivos</t>
  </si>
  <si>
    <t>Teatro</t>
  </si>
  <si>
    <t>CUIDADO PERSONAL</t>
  </si>
  <si>
    <t>Médico</t>
  </si>
  <si>
    <t>Peluquería</t>
  </si>
  <si>
    <t>Ropa</t>
  </si>
  <si>
    <t>Tintorería</t>
  </si>
  <si>
    <t>Gimnasio</t>
  </si>
  <si>
    <t>Masajes</t>
  </si>
  <si>
    <t>Gastos Personales</t>
  </si>
  <si>
    <t>Ingresos Personales</t>
  </si>
  <si>
    <t>INGRESOS</t>
  </si>
  <si>
    <t>Sueldo</t>
  </si>
  <si>
    <t>Intereses Plazo Fijo</t>
  </si>
  <si>
    <t>Renta de alquiler</t>
  </si>
  <si>
    <t>Total Ingreso Planeado</t>
  </si>
  <si>
    <t>Total Ingreso Real</t>
  </si>
  <si>
    <t>Total Gastos Planeados</t>
  </si>
  <si>
    <t>Total Gastos Real</t>
  </si>
  <si>
    <t>MASCOTAS</t>
  </si>
  <si>
    <t>Ingresos Reales</t>
  </si>
  <si>
    <t>Ingresos Planeados</t>
  </si>
  <si>
    <t>Gastos Planeados</t>
  </si>
  <si>
    <t>Gastos Reales</t>
  </si>
  <si>
    <t>Planeados</t>
  </si>
  <si>
    <t>Reales</t>
  </si>
  <si>
    <t>Instrucciones de Uso</t>
  </si>
  <si>
    <t>Completar</t>
  </si>
  <si>
    <t>Resultado:</t>
  </si>
  <si>
    <t xml:space="preserve">Complete en las diferentes tablas que represetan diferentes categorías de gastos, las erogaciones planeadas </t>
  </si>
  <si>
    <t>En la sección "Ingresos Personales":</t>
  </si>
  <si>
    <t>En la sección "Gastos Personales":</t>
  </si>
  <si>
    <t>Observará por tabla las diferencias entre lo planeado y lo que efectivamente pasó.</t>
  </si>
  <si>
    <t>Por cada sección se obtendrá un subtotal planeado y real de ingresos y gastos</t>
  </si>
  <si>
    <t>En la parte superior encontrará la diferencia entre ingresos y gastos planeados y reales.</t>
  </si>
  <si>
    <t>Complete en la tabla los ingresos presupuestados y los reales a medida que se sucedan.</t>
  </si>
  <si>
    <t>y las reales a medida que acontecen.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</si>
</sst>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\ #,##0.00"/>
    <numFmt numFmtId="165" formatCode="#,##0\ &quot;€&quot;_);[Red]\(#,##0\ &quot;€&quot;\)"/>
    <numFmt numFmtId="166" formatCode="&quot;$&quot;#,##0.00"/>
    <numFmt numFmtId="167" formatCode="_(&quot;$&quot;* #,##0.00_);_(&quot;$&quot;* \(#,##0.00\);_(&quot;$&quot;* &quot;-&quot;??_);_(@_)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63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0"/>
      <color indexed="63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6"/>
      <color theme="9"/>
      <name val="Calibri"/>
      <family val="2"/>
      <scheme val="minor"/>
    </font>
    <font>
      <sz val="16"/>
      <color theme="3"/>
      <name val="Calibri"/>
      <family val="2"/>
      <scheme val="minor"/>
    </font>
    <font>
      <i/>
      <u val="double"/>
      <sz val="22"/>
      <color theme="7"/>
      <name val="Calibri"/>
      <family val="2"/>
      <scheme val="minor"/>
    </font>
    <font>
      <i/>
      <sz val="16"/>
      <name val="Calibri"/>
      <family val="2"/>
      <scheme val="minor"/>
    </font>
    <font>
      <i/>
      <sz val="16"/>
      <color theme="5" tint="-0.249977111117893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5" tint="-0.249977111117893"/>
      <name val="Calibri"/>
      <family val="2"/>
      <scheme val="minor"/>
    </font>
    <font>
      <i/>
      <u val="double"/>
      <sz val="14"/>
      <color theme="7"/>
      <name val="Calibri"/>
      <family val="2"/>
      <scheme val="minor"/>
    </font>
    <font>
      <b/>
      <i/>
      <sz val="14"/>
      <color theme="5" tint="-0.249977111117893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rgb="FF1C81F0"/>
      <name val="Calibri"/>
      <family val="2"/>
      <scheme val="minor"/>
    </font>
    <font>
      <i/>
      <sz val="12"/>
      <color theme="4"/>
      <name val="Calibri"/>
      <family val="2"/>
      <scheme val="minor"/>
    </font>
    <font>
      <i/>
      <u val="double"/>
      <sz val="11"/>
      <color theme="8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EFF9FF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9"/>
      </bottom>
      <diagonal/>
    </border>
    <border>
      <left style="thin">
        <color theme="9"/>
      </left>
      <right/>
      <top/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</borders>
  <cellStyleXfs count="5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0" fontId="9" fillId="0" borderId="11" applyNumberFormat="0" applyFill="0" applyAlignment="0" applyProtection="0"/>
    <xf numFmtId="0" fontId="8" fillId="0" borderId="0"/>
  </cellStyleXfs>
  <cellXfs count="95">
    <xf numFmtId="0" fontId="0" fillId="0" borderId="0" xfId="0"/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1" fillId="0" borderId="0" xfId="1" applyFont="1"/>
    <xf numFmtId="0" fontId="3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2" fillId="2" borderId="0" xfId="1" applyFont="1" applyFill="1" applyBorder="1" applyAlignment="1">
      <alignment horizontal="left" vertical="center" wrapText="1"/>
    </xf>
    <xf numFmtId="165" fontId="4" fillId="2" borderId="0" xfId="1" applyNumberFormat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2" borderId="0" xfId="1" applyFont="1" applyFill="1" applyBorder="1" applyAlignment="1">
      <alignment horizontal="left" vertical="center" wrapText="1"/>
    </xf>
    <xf numFmtId="165" fontId="4" fillId="2" borderId="0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 wrapText="1"/>
    </xf>
    <xf numFmtId="0" fontId="1" fillId="0" borderId="0" xfId="1" applyFont="1" applyAlignment="1"/>
    <xf numFmtId="0" fontId="7" fillId="0" borderId="1" xfId="1" applyFont="1" applyFill="1" applyBorder="1" applyAlignment="1">
      <alignment shrinkToFit="1"/>
    </xf>
    <xf numFmtId="0" fontId="7" fillId="0" borderId="0" xfId="1" applyFont="1" applyFill="1" applyAlignment="1">
      <alignment horizontal="left" vertical="center"/>
    </xf>
    <xf numFmtId="0" fontId="1" fillId="0" borderId="0" xfId="1" applyFont="1" applyFill="1" applyBorder="1"/>
    <xf numFmtId="0" fontId="7" fillId="0" borderId="1" xfId="1" applyFont="1" applyFill="1" applyBorder="1"/>
    <xf numFmtId="0" fontId="1" fillId="0" borderId="0" xfId="1" applyFont="1" applyFill="1"/>
    <xf numFmtId="166" fontId="2" fillId="0" borderId="4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shrinkToFit="1"/>
    </xf>
    <xf numFmtId="166" fontId="4" fillId="0" borderId="4" xfId="1" applyNumberFormat="1" applyFont="1" applyFill="1" applyBorder="1" applyAlignment="1">
      <alignment horizontal="right" vertical="center"/>
    </xf>
    <xf numFmtId="166" fontId="2" fillId="0" borderId="5" xfId="1" applyNumberFormat="1" applyFont="1" applyFill="1" applyBorder="1" applyAlignment="1">
      <alignment horizontal="right" vertical="center"/>
    </xf>
    <xf numFmtId="166" fontId="4" fillId="0" borderId="5" xfId="1" applyNumberFormat="1" applyFont="1" applyFill="1" applyBorder="1" applyAlignment="1">
      <alignment horizontal="right" vertical="center"/>
    </xf>
    <xf numFmtId="167" fontId="7" fillId="0" borderId="0" xfId="2" applyFont="1" applyFill="1" applyBorder="1" applyAlignment="1">
      <alignment shrinkToFit="1"/>
    </xf>
    <xf numFmtId="167" fontId="7" fillId="0" borderId="0" xfId="2" applyFont="1" applyFill="1" applyBorder="1"/>
    <xf numFmtId="167" fontId="7" fillId="0" borderId="0" xfId="2" applyFont="1" applyFill="1" applyBorder="1" applyAlignment="1">
      <alignment horizontal="right" vertical="center"/>
    </xf>
    <xf numFmtId="0" fontId="1" fillId="0" borderId="0" xfId="1" applyFont="1" applyBorder="1"/>
    <xf numFmtId="0" fontId="2" fillId="0" borderId="0" xfId="1" applyFont="1" applyFill="1" applyAlignment="1">
      <alignment horizontal="left" vertical="center"/>
    </xf>
    <xf numFmtId="0" fontId="10" fillId="0" borderId="11" xfId="3" applyFont="1"/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shrinkToFit="1"/>
    </xf>
    <xf numFmtId="0" fontId="11" fillId="0" borderId="12" xfId="3" applyFont="1" applyBorder="1"/>
    <xf numFmtId="0" fontId="12" fillId="0" borderId="12" xfId="3" applyFont="1" applyBorder="1"/>
    <xf numFmtId="0" fontId="13" fillId="0" borderId="11" xfId="3" applyFont="1"/>
    <xf numFmtId="164" fontId="7" fillId="0" borderId="13" xfId="2" applyNumberFormat="1" applyFont="1" applyFill="1" applyBorder="1" applyAlignment="1">
      <alignment horizontal="center"/>
    </xf>
    <xf numFmtId="0" fontId="5" fillId="0" borderId="13" xfId="1" applyFont="1" applyFill="1" applyBorder="1" applyAlignment="1">
      <alignment horizontal="center" vertical="center"/>
    </xf>
    <xf numFmtId="164" fontId="7" fillId="0" borderId="13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/>
    <xf numFmtId="164" fontId="7" fillId="0" borderId="3" xfId="1" applyNumberFormat="1" applyFont="1" applyFill="1" applyBorder="1" applyAlignment="1">
      <alignment horizontal="right" vertical="center"/>
    </xf>
    <xf numFmtId="164" fontId="7" fillId="0" borderId="3" xfId="1" applyNumberFormat="1" applyFont="1" applyFill="1" applyBorder="1"/>
    <xf numFmtId="164" fontId="7" fillId="0" borderId="2" xfId="2" applyNumberFormat="1" applyFont="1" applyFill="1" applyBorder="1"/>
    <xf numFmtId="164" fontId="7" fillId="0" borderId="3" xfId="2" applyNumberFormat="1" applyFont="1" applyFill="1" applyBorder="1" applyAlignment="1">
      <alignment horizontal="right" vertical="center"/>
    </xf>
    <xf numFmtId="164" fontId="1" fillId="0" borderId="0" xfId="1" applyNumberFormat="1" applyFont="1"/>
    <xf numFmtId="164" fontId="6" fillId="0" borderId="2" xfId="1" applyNumberFormat="1" applyFont="1" applyFill="1" applyBorder="1"/>
    <xf numFmtId="0" fontId="1" fillId="0" borderId="0" xfId="1" applyFont="1" applyFill="1" applyAlignment="1">
      <alignment shrinkToFit="1"/>
    </xf>
    <xf numFmtId="164" fontId="1" fillId="0" borderId="13" xfId="1" applyNumberFormat="1" applyFont="1" applyFill="1" applyBorder="1" applyAlignment="1">
      <alignment horizontal="center"/>
    </xf>
    <xf numFmtId="164" fontId="1" fillId="0" borderId="14" xfId="1" applyNumberFormat="1" applyFont="1" applyFill="1" applyBorder="1" applyAlignment="1">
      <alignment horizontal="center"/>
    </xf>
    <xf numFmtId="164" fontId="1" fillId="0" borderId="13" xfId="1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6" fillId="0" borderId="15" xfId="1" applyFont="1" applyFill="1" applyBorder="1" applyAlignment="1">
      <alignment horizontal="center" vertical="center"/>
    </xf>
    <xf numFmtId="164" fontId="16" fillId="0" borderId="15" xfId="1" applyNumberFormat="1" applyFont="1" applyFill="1" applyBorder="1" applyAlignment="1">
      <alignment horizontal="center" vertical="center"/>
    </xf>
    <xf numFmtId="0" fontId="12" fillId="0" borderId="0" xfId="3" applyFont="1" applyBorder="1"/>
    <xf numFmtId="0" fontId="11" fillId="0" borderId="0" xfId="3" applyFont="1" applyBorder="1"/>
    <xf numFmtId="0" fontId="15" fillId="0" borderId="0" xfId="3" applyFont="1" applyBorder="1"/>
    <xf numFmtId="0" fontId="17" fillId="0" borderId="0" xfId="0" applyNumberFormat="1" applyFont="1" applyFill="1" applyBorder="1" applyAlignment="1" applyProtection="1"/>
    <xf numFmtId="164" fontId="17" fillId="0" borderId="13" xfId="0" applyNumberFormat="1" applyFont="1" applyFill="1" applyBorder="1" applyAlignment="1" applyProtection="1">
      <alignment horizontal="center"/>
    </xf>
    <xf numFmtId="0" fontId="18" fillId="0" borderId="0" xfId="1" applyFont="1"/>
    <xf numFmtId="164" fontId="18" fillId="0" borderId="0" xfId="1" applyNumberFormat="1" applyFont="1" applyAlignment="1">
      <alignment horizontal="center"/>
    </xf>
    <xf numFmtId="0" fontId="19" fillId="0" borderId="0" xfId="1" applyFont="1" applyFill="1" applyBorder="1" applyAlignment="1">
      <alignment horizontal="center" vertical="center"/>
    </xf>
    <xf numFmtId="164" fontId="18" fillId="0" borderId="16" xfId="1" applyNumberFormat="1" applyFont="1" applyBorder="1" applyAlignment="1">
      <alignment horizontal="center"/>
    </xf>
    <xf numFmtId="0" fontId="20" fillId="0" borderId="0" xfId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center" vertical="center"/>
    </xf>
    <xf numFmtId="0" fontId="22" fillId="0" borderId="0" xfId="1" applyFont="1"/>
    <xf numFmtId="164" fontId="22" fillId="0" borderId="0" xfId="1" applyNumberFormat="1" applyFont="1" applyAlignment="1">
      <alignment horizontal="center"/>
    </xf>
    <xf numFmtId="0" fontId="23" fillId="3" borderId="0" xfId="4" applyFont="1" applyFill="1" applyBorder="1" applyAlignment="1">
      <alignment horizontal="center" vertical="center" wrapText="1"/>
    </xf>
    <xf numFmtId="0" fontId="8" fillId="0" borderId="0" xfId="4"/>
    <xf numFmtId="0" fontId="25" fillId="0" borderId="0" xfId="4" applyFont="1"/>
    <xf numFmtId="0" fontId="26" fillId="0" borderId="0" xfId="4" applyFont="1"/>
    <xf numFmtId="0" fontId="0" fillId="0" borderId="0" xfId="4" applyFont="1"/>
    <xf numFmtId="0" fontId="8" fillId="0" borderId="0" xfId="4" applyFont="1"/>
    <xf numFmtId="0" fontId="8" fillId="0" borderId="0" xfId="4" applyAlignment="1"/>
    <xf numFmtId="0" fontId="26" fillId="0" borderId="0" xfId="4" applyFont="1" applyAlignment="1"/>
    <xf numFmtId="0" fontId="0" fillId="0" borderId="0" xfId="4" applyFont="1" applyAlignment="1"/>
    <xf numFmtId="0" fontId="24" fillId="0" borderId="0" xfId="4" applyFont="1" applyAlignment="1">
      <alignment horizontal="center"/>
    </xf>
    <xf numFmtId="0" fontId="14" fillId="0" borderId="0" xfId="1" applyFont="1" applyFill="1" applyBorder="1" applyAlignment="1">
      <alignment horizontal="center" vertical="center"/>
    </xf>
    <xf numFmtId="166" fontId="4" fillId="0" borderId="0" xfId="2" applyNumberFormat="1" applyFont="1" applyFill="1" applyBorder="1" applyAlignment="1">
      <alignment horizontal="right" vertical="center"/>
    </xf>
    <xf numFmtId="167" fontId="4" fillId="0" borderId="0" xfId="2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 shrinkToFit="1"/>
    </xf>
    <xf numFmtId="0" fontId="7" fillId="0" borderId="0" xfId="1" applyFont="1" applyFill="1" applyAlignment="1">
      <alignment horizontal="left" vertical="center"/>
    </xf>
    <xf numFmtId="167" fontId="2" fillId="0" borderId="0" xfId="2" applyFont="1" applyBorder="1" applyAlignment="1">
      <alignment horizontal="left" vertical="center"/>
    </xf>
    <xf numFmtId="166" fontId="4" fillId="0" borderId="5" xfId="1" applyNumberFormat="1" applyFont="1" applyFill="1" applyBorder="1" applyAlignment="1">
      <alignment horizontal="right" vertical="center"/>
    </xf>
    <xf numFmtId="0" fontId="4" fillId="0" borderId="5" xfId="1" applyFont="1" applyFill="1" applyBorder="1" applyAlignment="1">
      <alignment horizontal="left" vertical="center" shrinkToFit="1"/>
    </xf>
    <xf numFmtId="0" fontId="4" fillId="0" borderId="6" xfId="1" applyFont="1" applyFill="1" applyBorder="1" applyAlignment="1">
      <alignment horizontal="left" vertical="center" shrinkToFit="1"/>
    </xf>
    <xf numFmtId="0" fontId="4" fillId="0" borderId="10" xfId="1" applyFont="1" applyFill="1" applyBorder="1" applyAlignment="1">
      <alignment horizontal="left" vertical="center" shrinkToFit="1"/>
    </xf>
    <xf numFmtId="0" fontId="4" fillId="0" borderId="7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</cellXfs>
  <cellStyles count="5">
    <cellStyle name="Moneda 2" xfId="2"/>
    <cellStyle name="Normal" xfId="0" builtinId="0"/>
    <cellStyle name="Normal 2" xfId="1"/>
    <cellStyle name="Normal 2 2" xfId="4"/>
    <cellStyle name="Título 1" xfId="3" builtinId="16"/>
  </cellStyles>
  <dxfs count="1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9"/>
        </left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9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9"/>
        </left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textRotation="0" wrapText="0" indent="0" justifyLastLine="0" shrinkToFit="0" readingOrder="0"/>
      <border diagonalUp="0" diagonalDown="0" outline="0">
        <left style="thin">
          <color theme="9"/>
        </left>
        <right style="thin">
          <color theme="9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9"/>
        </left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center" textRotation="0" wrapText="0" indent="0" justifyLastLine="0" shrinkToFit="0" readingOrder="0"/>
      <border diagonalUp="0" diagonalDown="0">
        <left style="thin">
          <color theme="9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indexed="63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\ #,##0.00"/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7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outline="0">
        <right style="thin">
          <color theme="4" tint="0.39994506668294322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&quot;$&quot;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&quot;$&quot;\ 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1" readingOrder="0"/>
      <border diagonalUp="0" diagonalDown="0" outline="0">
        <left/>
        <right style="thin">
          <color theme="4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59530</xdr:colOff>
      <xdr:row>3</xdr:row>
      <xdr:rowOff>154781</xdr:rowOff>
    </xdr:from>
    <xdr:to>
      <xdr:col>4</xdr:col>
      <xdr:colOff>523874</xdr:colOff>
      <xdr:row>7</xdr:row>
      <xdr:rowOff>238125</xdr:rowOff>
    </xdr:to>
    <xdr:sp macro="" textlink="">
      <xdr:nvSpPr>
        <xdr:cNvPr id="5" name="Rectángulo 4"/>
        <xdr:cNvSpPr/>
      </xdr:nvSpPr>
      <xdr:spPr>
        <a:xfrm>
          <a:off x="59530" y="904875"/>
          <a:ext cx="4048125" cy="1333500"/>
        </a:xfrm>
        <a:prstGeom prst="rect">
          <a:avLst/>
        </a:prstGeom>
        <a:noFill/>
        <a:ln>
          <a:solidFill>
            <a:schemeClr val="tx2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AR" sz="1100"/>
        </a:p>
      </xdr:txBody>
    </xdr:sp>
    <xdr:clientData/>
  </xdr:twoCellAnchor>
  <xdr:twoCellAnchor>
    <xdr:from>
      <xdr:col>6</xdr:col>
      <xdr:colOff>119062</xdr:colOff>
      <xdr:row>3</xdr:row>
      <xdr:rowOff>154781</xdr:rowOff>
    </xdr:from>
    <xdr:to>
      <xdr:col>10</xdr:col>
      <xdr:colOff>107156</xdr:colOff>
      <xdr:row>7</xdr:row>
      <xdr:rowOff>238125</xdr:rowOff>
    </xdr:to>
    <xdr:sp macro="" textlink="">
      <xdr:nvSpPr>
        <xdr:cNvPr id="7" name="Rectángulo 6"/>
        <xdr:cNvSpPr/>
      </xdr:nvSpPr>
      <xdr:spPr>
        <a:xfrm>
          <a:off x="5929312" y="1774031"/>
          <a:ext cx="4345782" cy="1357313"/>
        </a:xfrm>
        <a:prstGeom prst="rect">
          <a:avLst/>
        </a:prstGeom>
        <a:noFill/>
        <a:ln>
          <a:solidFill>
            <a:schemeClr val="tx2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A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cilia/Dropbox/Planilla%20Excel/Plantillas%20a%20subir%202018/Subidas/Cuadro%20de%20Ingresos%20y%20Gasto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cilia/Dropbox/Planilla%20Excel/Plantillas%20a%20subir%202018/Subidas/control-de-cobro-de-facturas-en-excel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Ingresos Obtenidos"/>
      <sheetName val="Gastos Incurridos"/>
      <sheetName val="Resultado Obtenido"/>
      <sheetName val="Cuadro de Ingresos y Gastos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Control de Facturas"/>
      <sheetName val="Clientes con Deudas"/>
      <sheetName val="Facturas Próximas a vencer"/>
      <sheetName val="Feriados"/>
      <sheetName val="Ayuda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B6">
            <v>43203</v>
          </cell>
        </row>
      </sheetData>
      <sheetData sheetId="5" refreshError="1"/>
    </sheetDataSet>
  </externalBook>
</externalLink>
</file>

<file path=xl/tables/table1.xml><?xml version="1.0" encoding="utf-8"?>
<table xmlns="http://schemas.openxmlformats.org/spreadsheetml/2006/main" id="1" name="Vivienda" displayName="Vivienda" ref="C35:F46" totalsRowCount="1" headerRowDxfId="130" dataDxfId="129" totalsRowDxfId="127" tableBorderDxfId="128">
  <autoFilter ref="C35:F45">
    <filterColumn colId="0" hiddenButton="1"/>
    <filterColumn colId="1" hiddenButton="1"/>
    <filterColumn colId="2" hiddenButton="1"/>
    <filterColumn colId="3" hiddenButton="1"/>
  </autoFilter>
  <tableColumns count="4">
    <tableColumn id="1" name="VIVIENDA" totalsRowLabel="Total" dataDxfId="126" totalsRowDxfId="125" dataCellStyle="Normal 2"/>
    <tableColumn id="2" name="PLANEADO" totalsRowFunction="sum" dataDxfId="124" totalsRowDxfId="123" dataCellStyle="Normal 2"/>
    <tableColumn id="3" name="REAL" totalsRowFunction="sum" dataDxfId="122" totalsRowDxfId="121" dataCellStyle="Normal 2"/>
    <tableColumn id="4" name="DIFERENCIA" totalsRowFunction="sum" dataDxfId="120" totalsRowDxfId="119" dataCellStyle="Normal 2">
      <calculatedColumnFormula>Vivienda[[#This Row],[REAL]]-Vivienda[[#This Row],[PLANEADO]]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Ocio" displayName="Ocio" ref="H65:K75" totalsRowCount="1" headerRowDxfId="22" dataDxfId="21" totalsRowDxfId="19" tableBorderDxfId="20">
  <autoFilter ref="H65:K74">
    <filterColumn colId="0" hiddenButton="1"/>
    <filterColumn colId="1" hiddenButton="1"/>
    <filterColumn colId="2" hiddenButton="1"/>
    <filterColumn colId="3" hiddenButton="1"/>
  </autoFilter>
  <tableColumns count="4">
    <tableColumn id="1" name="OCIO" totalsRowLabel="Total" dataDxfId="18" totalsRowDxfId="17" dataCellStyle="Normal 2"/>
    <tableColumn id="2" name="PLANEADO" totalsRowFunction="sum" dataDxfId="16" totalsRowDxfId="15" dataCellStyle="Normal 2"/>
    <tableColumn id="3" name="REAL" totalsRowFunction="sum" dataDxfId="14" totalsRowDxfId="13" dataCellStyle="Normal 2"/>
    <tableColumn id="4" name="DIFERENCIA" totalsRowFunction="sum" dataDxfId="12" totalsRowDxfId="11" dataCellStyle="Normal 2">
      <calculatedColumnFormula>Ocio[[#This Row],[REAL]]-Ocio[[#This Row],[PLANEADO]]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2" name="Ingresos" displayName="Ingresos" ref="C16:F24" totalsRowCount="1" headerRowDxfId="10" dataDxfId="9" totalsRowDxfId="8">
  <autoFilter ref="C16:F23">
    <filterColumn colId="0" hiddenButton="1"/>
    <filterColumn colId="1" hiddenButton="1"/>
    <filterColumn colId="2" hiddenButton="1"/>
    <filterColumn colId="3" hiddenButton="1"/>
  </autoFilter>
  <tableColumns count="4">
    <tableColumn id="1" name="INGRESOS" totalsRowLabel="Total" dataDxfId="7" totalsRowDxfId="6"/>
    <tableColumn id="2" name="PLANEADO" totalsRowFunction="sum" dataDxfId="5" totalsRowDxfId="4"/>
    <tableColumn id="3" name="REAL" totalsRowFunction="sum" dataDxfId="3" totalsRowDxfId="2"/>
    <tableColumn id="4" name="DIFERENCIA" totalsRowFunction="sum" dataDxfId="1" totalsRowDxfId="0">
      <calculatedColumnFormula>Ingresos[[#This Row],[REAL]]-Ingresos[[#This Row],[PLANEADO]]</calculatedColumnFormula>
    </tableColumn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Seguros" displayName="Seguros" ref="H58:K63" totalsRowCount="1" headerRowDxfId="118" dataDxfId="117" totalsRowDxfId="115" tableBorderDxfId="116">
  <autoFilter ref="H58:K62">
    <filterColumn colId="0" hiddenButton="1"/>
    <filterColumn colId="1" hiddenButton="1"/>
    <filterColumn colId="2" hiddenButton="1"/>
    <filterColumn colId="3" hiddenButton="1"/>
  </autoFilter>
  <tableColumns count="4">
    <tableColumn id="1" name="SEGUROS" totalsRowLabel="Total" dataDxfId="114" totalsRowDxfId="113" dataCellStyle="Normal 2"/>
    <tableColumn id="2" name="PLANEADO" totalsRowFunction="sum" dataDxfId="112" totalsRowDxfId="111" dataCellStyle="Normal 2"/>
    <tableColumn id="3" name="REAL" totalsRowFunction="sum" dataDxfId="110" totalsRowDxfId="109" dataCellStyle="Normal 2"/>
    <tableColumn id="4" name="DIFERENCIA" totalsRowFunction="sum" dataDxfId="108" totalsRowDxfId="107" dataCellStyle="Normal 2">
      <calculatedColumnFormula>Seguros[[#This Row],[REAL]]-Seguros[[#This Row],[PLANEADO]]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Mascotas" displayName="Mascotas" ref="C65:F71" totalsRowCount="1" headerRowDxfId="106" dataDxfId="105" totalsRowDxfId="103" tableBorderDxfId="104">
  <autoFilter ref="C65:F70">
    <filterColumn colId="0" hiddenButton="1"/>
    <filterColumn colId="1" hiddenButton="1"/>
    <filterColumn colId="2" hiddenButton="1"/>
    <filterColumn colId="3" hiddenButton="1"/>
  </autoFilter>
  <tableColumns count="4">
    <tableColumn id="1" name="MASCOTAS" totalsRowLabel="Total" dataDxfId="102" totalsRowDxfId="101" dataCellStyle="Normal 2"/>
    <tableColumn id="2" name="PLANEADO" totalsRowFunction="sum" dataDxfId="100" totalsRowDxfId="99" dataCellStyle="Normal 2"/>
    <tableColumn id="3" name="REAL" totalsRowFunction="sum" dataDxfId="98" totalsRowDxfId="97" dataCellStyle="Normal 2"/>
    <tableColumn id="4" name="DIFERENCIA" totalsRowFunction="sum" dataDxfId="96" totalsRowDxfId="95" dataCellStyle="Normal 2">
      <calculatedColumnFormula>Mascotas[[#This Row],[REAL]]-Mascotas[[#This Row],[PLANEADO]]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Alimentación" displayName="Alimentación" ref="C58:F62" totalsRowCount="1" headerRowDxfId="94" dataDxfId="93" totalsRowDxfId="91" tableBorderDxfId="92">
  <autoFilter ref="C58:F61">
    <filterColumn colId="0" hiddenButton="1"/>
    <filterColumn colId="1" hiddenButton="1"/>
    <filterColumn colId="2" hiddenButton="1"/>
    <filterColumn colId="3" hiddenButton="1"/>
  </autoFilter>
  <tableColumns count="4">
    <tableColumn id="1" name="ALIMENTACIÓN" totalsRowLabel="Total" dataDxfId="90" totalsRowDxfId="89" dataCellStyle="Normal 2"/>
    <tableColumn id="2" name="PLANEADO" totalsRowFunction="sum" dataDxfId="88" totalsRowDxfId="87" dataCellStyle="Normal 2"/>
    <tableColumn id="3" name="REAL" totalsRowFunction="sum" dataDxfId="86" totalsRowDxfId="85" dataCellStyle="Normal 2"/>
    <tableColumn id="4" name="DIFERENCIA" totalsRowFunction="sum" dataDxfId="84" totalsRowDxfId="83" dataCellStyle="Normal 2">
      <calculatedColumnFormula>Alimentación[[#This Row],[REAL]]-Alimentación[[#This Row],[PLANEADO]]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Impuestos" displayName="Impuestos" ref="H44:K49" totalsRowCount="1" headerRowDxfId="82" dataDxfId="81" totalsRowDxfId="79" tableBorderDxfId="80">
  <autoFilter ref="H44:K48">
    <filterColumn colId="0" hiddenButton="1"/>
    <filterColumn colId="1" hiddenButton="1"/>
    <filterColumn colId="2" hiddenButton="1"/>
    <filterColumn colId="3" hiddenButton="1"/>
  </autoFilter>
  <tableColumns count="4">
    <tableColumn id="1" name="IMPUESTOS" totalsRowLabel="Total" dataDxfId="78" totalsRowDxfId="77" dataCellStyle="Normal 2"/>
    <tableColumn id="2" name="PLANEADO" totalsRowFunction="sum" dataDxfId="76" totalsRowDxfId="75" dataCellStyle="Normal 2"/>
    <tableColumn id="3" name="REAL" totalsRowFunction="sum" dataDxfId="74" totalsRowDxfId="73" dataCellStyle="Normal 2"/>
    <tableColumn id="4" name="DIFERENCIA" totalsRowFunction="sum" dataDxfId="72" totalsRowDxfId="71" dataCellStyle="Normal 2">
      <calculatedColumnFormula>Impuestos[[#This Row],[REAL]]-Impuestos[[#This Row],[PLANEADO]]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ransporte" displayName="Transporte" ref="C48:F56" totalsRowCount="1" headerRowDxfId="70" dataDxfId="69" totalsRowDxfId="67" tableBorderDxfId="68">
  <autoFilter ref="C48:F55">
    <filterColumn colId="0" hiddenButton="1"/>
    <filterColumn colId="1" hiddenButton="1"/>
    <filterColumn colId="2" hiddenButton="1"/>
    <filterColumn colId="3" hiddenButton="1"/>
  </autoFilter>
  <tableColumns count="4">
    <tableColumn id="1" name="TRANSPORTE" totalsRowLabel="Total" dataDxfId="66" totalsRowDxfId="65" dataCellStyle="Normal 2"/>
    <tableColumn id="2" name="PLANEADO" totalsRowFunction="sum" dataDxfId="64" totalsRowDxfId="63" dataCellStyle="Normal 2"/>
    <tableColumn id="3" name="REAL" totalsRowFunction="sum" dataDxfId="62" totalsRowDxfId="61" dataCellStyle="Normal 2"/>
    <tableColumn id="4" name="DIFERENCIA" totalsRowFunction="sum" dataDxfId="60" totalsRowDxfId="59" dataCellStyle="Normal 2">
      <calculatedColumnFormula>Transporte[[#This Row],[REAL]]-Transporte[[#This Row],[PLANEADO]]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Prestamo" displayName="Prestamo" ref="H35:K42" totalsRowCount="1" headerRowDxfId="58" dataDxfId="57" totalsRowDxfId="55" tableBorderDxfId="56">
  <autoFilter ref="H35:K41">
    <filterColumn colId="0" hiddenButton="1"/>
    <filterColumn colId="1" hiddenButton="1"/>
    <filterColumn colId="2" hiddenButton="1"/>
    <filterColumn colId="3" hiddenButton="1"/>
  </autoFilter>
  <tableColumns count="4">
    <tableColumn id="1" name="PRÉSTAMOS" totalsRowLabel="Total" dataDxfId="54" totalsRowDxfId="53" dataCellStyle="Normal 2"/>
    <tableColumn id="2" name="PLANEADO" totalsRowFunction="sum" dataDxfId="52" totalsRowDxfId="51" dataCellStyle="Normal 2"/>
    <tableColumn id="3" name="REAL" totalsRowFunction="sum" dataDxfId="50" totalsRowDxfId="49" dataCellStyle="Normal 2"/>
    <tableColumn id="4" name="DIFERENCIA" totalsRowFunction="sum" dataDxfId="48" totalsRowDxfId="47" dataCellStyle="Normal 2">
      <calculatedColumnFormula>Prestamo[[#This Row],[REAL]]-Prestamo[[#This Row],[PLANEADO]]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Inversiones" displayName="Inversiones" ref="H51:K55" totalsRowCount="1" headerRowDxfId="46" dataDxfId="45" totalsRowDxfId="43" tableBorderDxfId="44">
  <autoFilter ref="H51:K54">
    <filterColumn colId="0" hiddenButton="1"/>
    <filterColumn colId="1" hiddenButton="1"/>
    <filterColumn colId="2" hiddenButton="1"/>
    <filterColumn colId="3" hiddenButton="1"/>
  </autoFilter>
  <tableColumns count="4">
    <tableColumn id="1" name="AHORROS O INVERSIONES" totalsRowLabel="Total" dataDxfId="42" totalsRowDxfId="41" dataCellStyle="Normal 2"/>
    <tableColumn id="2" name="PLANEADO" totalsRowFunction="sum" dataDxfId="40" totalsRowDxfId="39" dataCellStyle="Normal 2"/>
    <tableColumn id="3" name="REAL" totalsRowFunction="sum" dataDxfId="38" totalsRowDxfId="37" dataCellStyle="Normal 2"/>
    <tableColumn id="4" name="DIFERENCIA" totalsRowFunction="sum" dataDxfId="36" totalsRowDxfId="35" dataCellStyle="Normal 2">
      <calculatedColumnFormula>Inversiones[[#This Row],[REAL]]-Inversiones[[#This Row],[PLANEADO]]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CuidadoPersonal" displayName="CuidadoPersonal" ref="C74:F82" totalsRowCount="1" headerRowDxfId="34" dataDxfId="33" totalsRowDxfId="31" tableBorderDxfId="32">
  <autoFilter ref="C74:F81">
    <filterColumn colId="0" hiddenButton="1"/>
    <filterColumn colId="1" hiddenButton="1"/>
    <filterColumn colId="2" hiddenButton="1"/>
    <filterColumn colId="3" hiddenButton="1"/>
  </autoFilter>
  <tableColumns count="4">
    <tableColumn id="1" name="CUIDADO PERSONAL" totalsRowLabel="Total" dataDxfId="30" totalsRowDxfId="29" dataCellStyle="Normal 2"/>
    <tableColumn id="2" name="PLANEADO" totalsRowFunction="sum" dataDxfId="28" totalsRowDxfId="27" dataCellStyle="Normal 2"/>
    <tableColumn id="3" name="REAL" totalsRowFunction="sum" dataDxfId="26" totalsRowDxfId="25" dataCellStyle="Normal 2"/>
    <tableColumn id="4" name="DIFERENCIA" totalsRowFunction="sum" dataDxfId="24" totalsRowDxfId="23" dataCellStyle="Normal 2">
      <calculatedColumnFormula>CuidadoPersonal[[#This Row],[REAL]]-CuidadoPersonal[[#This Row],[PLANEADO]]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0"/>
  <sheetViews>
    <sheetView showGridLines="0" zoomScale="110" zoomScaleNormal="110" workbookViewId="0">
      <selection activeCell="A11" sqref="A11"/>
    </sheetView>
  </sheetViews>
  <sheetFormatPr baseColWidth="10" defaultRowHeight="15" x14ac:dyDescent="0.25"/>
  <cols>
    <col min="1" max="1" width="11.42578125" style="72"/>
    <col min="2" max="2" width="0.28515625" style="72" customWidth="1"/>
    <col min="3" max="10" width="11.42578125" style="72"/>
    <col min="11" max="11" width="5" style="72" customWidth="1"/>
    <col min="12" max="12" width="0.28515625" style="72" customWidth="1"/>
    <col min="13" max="16384" width="11.42578125" style="72"/>
  </cols>
  <sheetData>
    <row r="2" spans="2:12" ht="2.25" customHeight="1" x14ac:dyDescent="0.25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2:12" ht="15.75" x14ac:dyDescent="0.25">
      <c r="B3" s="71"/>
      <c r="C3" s="80" t="s">
        <v>80</v>
      </c>
      <c r="D3" s="80"/>
      <c r="E3" s="80"/>
      <c r="F3" s="80"/>
      <c r="G3" s="80"/>
      <c r="H3" s="80"/>
      <c r="I3" s="80"/>
      <c r="J3" s="80"/>
      <c r="K3" s="80"/>
      <c r="L3" s="71"/>
    </row>
    <row r="4" spans="2:12" x14ac:dyDescent="0.25">
      <c r="B4" s="71"/>
      <c r="C4" s="73" t="s">
        <v>81</v>
      </c>
      <c r="L4" s="71"/>
    </row>
    <row r="5" spans="2:12" x14ac:dyDescent="0.25">
      <c r="B5" s="71"/>
      <c r="C5" s="74" t="s">
        <v>84</v>
      </c>
      <c r="L5" s="71"/>
    </row>
    <row r="6" spans="2:12" x14ac:dyDescent="0.25">
      <c r="B6" s="71"/>
      <c r="C6" s="75" t="s">
        <v>89</v>
      </c>
      <c r="L6" s="71"/>
    </row>
    <row r="7" spans="2:12" ht="6" customHeight="1" x14ac:dyDescent="0.25">
      <c r="B7" s="71"/>
      <c r="C7" s="76"/>
      <c r="L7" s="71"/>
    </row>
    <row r="8" spans="2:12" x14ac:dyDescent="0.25">
      <c r="B8" s="71"/>
      <c r="C8" s="74" t="s">
        <v>85</v>
      </c>
      <c r="L8" s="71"/>
    </row>
    <row r="9" spans="2:12" x14ac:dyDescent="0.25">
      <c r="B9" s="71"/>
      <c r="C9" s="75" t="s">
        <v>83</v>
      </c>
      <c r="L9" s="71"/>
    </row>
    <row r="10" spans="2:12" x14ac:dyDescent="0.25">
      <c r="B10" s="71"/>
      <c r="C10" s="79" t="s">
        <v>90</v>
      </c>
      <c r="L10" s="71"/>
    </row>
    <row r="11" spans="2:12" x14ac:dyDescent="0.25">
      <c r="B11" s="71"/>
      <c r="C11" s="77"/>
      <c r="L11" s="71"/>
    </row>
    <row r="12" spans="2:12" x14ac:dyDescent="0.25">
      <c r="B12" s="71"/>
      <c r="C12" s="73" t="s">
        <v>82</v>
      </c>
      <c r="L12" s="71"/>
    </row>
    <row r="13" spans="2:12" ht="3.75" customHeight="1" x14ac:dyDescent="0.25">
      <c r="B13" s="71"/>
      <c r="C13" s="73"/>
      <c r="L13" s="71"/>
    </row>
    <row r="14" spans="2:12" x14ac:dyDescent="0.25">
      <c r="B14" s="71"/>
      <c r="C14" s="78" t="s">
        <v>86</v>
      </c>
      <c r="L14" s="71"/>
    </row>
    <row r="15" spans="2:12" ht="19.5" customHeight="1" x14ac:dyDescent="0.25">
      <c r="B15" s="71"/>
      <c r="C15" s="79" t="s">
        <v>87</v>
      </c>
      <c r="L15" s="71"/>
    </row>
    <row r="16" spans="2:12" ht="19.5" customHeight="1" x14ac:dyDescent="0.25">
      <c r="B16" s="71"/>
      <c r="C16" s="79" t="s">
        <v>88</v>
      </c>
      <c r="L16" s="71"/>
    </row>
    <row r="17" spans="2:12" ht="19.5" customHeight="1" x14ac:dyDescent="0.25">
      <c r="B17" s="71"/>
      <c r="C17" s="79"/>
      <c r="L17" s="71"/>
    </row>
    <row r="18" spans="2:12" x14ac:dyDescent="0.25">
      <c r="B18" s="71"/>
      <c r="L18" s="71"/>
    </row>
    <row r="19" spans="2:12" ht="1.5" customHeight="1" x14ac:dyDescent="0.25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</row>
    <row r="20" spans="2:12" ht="1.5" customHeight="1" x14ac:dyDescent="0.25">
      <c r="B20" s="71"/>
    </row>
  </sheetData>
  <mergeCells count="1">
    <mergeCell ref="C3:K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1:X86"/>
  <sheetViews>
    <sheetView showGridLines="0" tabSelected="1" zoomScale="80" zoomScaleNormal="80" workbookViewId="0">
      <selection activeCell="C1" sqref="C1:K1"/>
    </sheetView>
  </sheetViews>
  <sheetFormatPr baseColWidth="10" defaultColWidth="9.140625" defaultRowHeight="12.75" x14ac:dyDescent="0.2"/>
  <cols>
    <col min="1" max="1" width="3.42578125" style="3" customWidth="1"/>
    <col min="2" max="2" width="2.5703125" style="3" customWidth="1"/>
    <col min="3" max="3" width="34.28515625" style="3" customWidth="1"/>
    <col min="4" max="4" width="17.7109375" style="3" bestFit="1" customWidth="1"/>
    <col min="5" max="5" width="15" style="3" customWidth="1"/>
    <col min="6" max="6" width="14.28515625" style="3" customWidth="1"/>
    <col min="7" max="7" width="2.85546875" style="3" customWidth="1"/>
    <col min="8" max="8" width="20.140625" style="3" customWidth="1"/>
    <col min="9" max="9" width="20.7109375" style="3" customWidth="1"/>
    <col min="10" max="10" width="21.5703125" style="3" customWidth="1"/>
    <col min="11" max="11" width="16" style="3" bestFit="1" customWidth="1"/>
    <col min="12" max="17" width="9.140625" style="3"/>
    <col min="18" max="18" width="9.85546875" style="3" bestFit="1" customWidth="1"/>
    <col min="19" max="16384" width="9.140625" style="3"/>
  </cols>
  <sheetData>
    <row r="1" spans="2:11" ht="51.95" customHeight="1" x14ac:dyDescent="0.2">
      <c r="B1" s="1"/>
      <c r="C1" s="81" t="s">
        <v>0</v>
      </c>
      <c r="D1" s="81"/>
      <c r="E1" s="81"/>
      <c r="F1" s="81"/>
      <c r="G1" s="81"/>
      <c r="H1" s="81"/>
      <c r="I1" s="81"/>
      <c r="J1" s="81"/>
      <c r="K1" s="81"/>
    </row>
    <row r="2" spans="2:11" ht="13.5" customHeight="1" x14ac:dyDescent="0.2">
      <c r="B2" s="1"/>
      <c r="C2" s="55"/>
      <c r="D2" s="55"/>
      <c r="E2" s="55"/>
      <c r="F2" s="55"/>
      <c r="G2" s="55"/>
      <c r="H2" s="55"/>
      <c r="I2" s="55"/>
      <c r="J2" s="55"/>
      <c r="K2" s="55"/>
    </row>
    <row r="3" spans="2:11" ht="28.5" x14ac:dyDescent="0.2">
      <c r="B3" s="1"/>
      <c r="C3" s="81" t="s">
        <v>78</v>
      </c>
      <c r="D3" s="81"/>
      <c r="E3" s="81"/>
      <c r="F3" s="55"/>
      <c r="G3" s="81" t="s">
        <v>79</v>
      </c>
      <c r="H3" s="81"/>
      <c r="I3" s="81"/>
      <c r="J3" s="81"/>
      <c r="K3" s="55"/>
    </row>
    <row r="4" spans="2:11" ht="14.25" customHeight="1" x14ac:dyDescent="0.2">
      <c r="B4" s="1"/>
      <c r="C4" s="55"/>
      <c r="D4" s="55"/>
      <c r="E4" s="55"/>
      <c r="F4" s="55"/>
      <c r="G4" s="55"/>
      <c r="H4" s="55"/>
      <c r="I4" s="55"/>
      <c r="J4" s="55"/>
      <c r="K4" s="55"/>
    </row>
    <row r="5" spans="2:11" ht="28.5" x14ac:dyDescent="0.3">
      <c r="B5" s="1"/>
      <c r="C5" s="63" t="s">
        <v>75</v>
      </c>
      <c r="D5" s="64">
        <f>D12</f>
        <v>31400</v>
      </c>
      <c r="E5" s="65"/>
      <c r="F5" s="65"/>
      <c r="G5" s="65"/>
      <c r="H5" s="63" t="s">
        <v>74</v>
      </c>
      <c r="I5" s="64">
        <f>D13</f>
        <v>36600</v>
      </c>
      <c r="J5" s="63"/>
      <c r="K5" s="55"/>
    </row>
    <row r="6" spans="2:11" ht="29.25" thickBot="1" x14ac:dyDescent="0.35">
      <c r="B6" s="1"/>
      <c r="C6" s="63" t="s">
        <v>76</v>
      </c>
      <c r="D6" s="66">
        <f>D30</f>
        <v>3620</v>
      </c>
      <c r="E6" s="65"/>
      <c r="F6" s="65"/>
      <c r="G6" s="65"/>
      <c r="H6" s="63" t="s">
        <v>77</v>
      </c>
      <c r="I6" s="66">
        <f>D31</f>
        <v>4175</v>
      </c>
      <c r="J6" s="63"/>
      <c r="K6" s="55"/>
    </row>
    <row r="7" spans="2:11" ht="29.25" thickTop="1" x14ac:dyDescent="0.3">
      <c r="B7" s="1"/>
      <c r="C7" s="69" t="s">
        <v>1</v>
      </c>
      <c r="D7" s="70">
        <f>D5-D6</f>
        <v>27780</v>
      </c>
      <c r="E7" s="68"/>
      <c r="F7" s="68"/>
      <c r="G7" s="68"/>
      <c r="H7" s="69" t="s">
        <v>1</v>
      </c>
      <c r="I7" s="70">
        <f>I5-I6</f>
        <v>32425</v>
      </c>
      <c r="J7" s="63"/>
      <c r="K7" s="55"/>
    </row>
    <row r="8" spans="2:11" ht="28.5" x14ac:dyDescent="0.2">
      <c r="B8" s="1"/>
      <c r="C8" s="67"/>
      <c r="D8" s="67"/>
      <c r="E8" s="67"/>
      <c r="F8" s="67"/>
      <c r="G8" s="67"/>
      <c r="H8" s="67"/>
      <c r="I8" s="67"/>
      <c r="J8" s="67"/>
      <c r="K8" s="55"/>
    </row>
    <row r="9" spans="2:11" ht="15.75" customHeight="1" x14ac:dyDescent="0.2">
      <c r="B9" s="1"/>
      <c r="C9" s="4"/>
      <c r="D9" s="4"/>
      <c r="E9" s="4"/>
      <c r="F9" s="4"/>
      <c r="G9" s="4"/>
      <c r="H9" s="4"/>
      <c r="I9" s="4"/>
      <c r="J9" s="4"/>
      <c r="K9" s="4"/>
    </row>
    <row r="10" spans="2:11" ht="39.75" customHeight="1" thickBot="1" x14ac:dyDescent="0.4">
      <c r="B10" s="1"/>
      <c r="C10" s="39" t="s">
        <v>64</v>
      </c>
      <c r="D10" s="38"/>
      <c r="E10" s="38"/>
      <c r="F10" s="38"/>
      <c r="G10" s="38"/>
      <c r="H10" s="38"/>
      <c r="I10" s="38"/>
      <c r="J10" s="38"/>
      <c r="K10" s="38"/>
    </row>
    <row r="11" spans="2:11" ht="27.75" customHeight="1" thickTop="1" x14ac:dyDescent="0.35">
      <c r="B11" s="1"/>
      <c r="C11" s="58"/>
      <c r="D11" s="59"/>
      <c r="E11" s="59"/>
      <c r="F11" s="59"/>
      <c r="G11" s="59"/>
      <c r="H11" s="59"/>
      <c r="I11" s="59"/>
      <c r="J11" s="59"/>
      <c r="K11" s="59"/>
    </row>
    <row r="12" spans="2:11" ht="21.75" thickTop="1" x14ac:dyDescent="0.35">
      <c r="B12" s="1"/>
      <c r="C12" s="56" t="s">
        <v>69</v>
      </c>
      <c r="D12" s="57">
        <f>Ingresos[[#Totals],[PLANEADO]]</f>
        <v>31400</v>
      </c>
      <c r="E12" s="59"/>
      <c r="F12" s="59"/>
      <c r="G12" s="59"/>
      <c r="H12" s="59"/>
      <c r="I12" s="59"/>
      <c r="J12" s="59"/>
      <c r="K12" s="59"/>
    </row>
    <row r="13" spans="2:11" ht="21" x14ac:dyDescent="0.35">
      <c r="B13" s="1"/>
      <c r="C13" s="56" t="s">
        <v>70</v>
      </c>
      <c r="D13" s="57">
        <f>Ingresos[[#Totals],[REAL]]</f>
        <v>36600</v>
      </c>
      <c r="E13" s="59"/>
      <c r="F13" s="59"/>
      <c r="G13" s="59"/>
      <c r="H13" s="59"/>
      <c r="I13" s="59"/>
      <c r="J13" s="59"/>
      <c r="K13" s="59"/>
    </row>
    <row r="14" spans="2:11" ht="21" x14ac:dyDescent="0.35">
      <c r="B14" s="1"/>
      <c r="C14" s="56" t="s">
        <v>1</v>
      </c>
      <c r="D14" s="57">
        <f>D13-D12</f>
        <v>5200</v>
      </c>
      <c r="E14" s="60" t="str">
        <f>IF(D14=0,"",IF(D14&gt;0,"Los ingresos fueron mayores a los planeados","Los ingresos fueron menores a los planeados"))</f>
        <v>Los ingresos fueron mayores a los planeados</v>
      </c>
      <c r="F14" s="59"/>
      <c r="G14" s="59"/>
      <c r="H14" s="59"/>
      <c r="I14" s="59"/>
      <c r="J14" s="59"/>
      <c r="K14" s="59"/>
    </row>
    <row r="15" spans="2:11" ht="21" customHeight="1" x14ac:dyDescent="0.2">
      <c r="B15" s="1"/>
    </row>
    <row r="16" spans="2:11" ht="27" customHeight="1" x14ac:dyDescent="0.2">
      <c r="B16" s="1"/>
      <c r="C16" s="35" t="s">
        <v>65</v>
      </c>
      <c r="D16" s="42" t="s">
        <v>3</v>
      </c>
      <c r="E16" s="36" t="s">
        <v>4</v>
      </c>
      <c r="F16" s="42" t="s">
        <v>5</v>
      </c>
    </row>
    <row r="17" spans="2:11" x14ac:dyDescent="0.2">
      <c r="B17" s="1"/>
      <c r="C17" s="37" t="s">
        <v>66</v>
      </c>
      <c r="D17" s="41">
        <v>30000</v>
      </c>
      <c r="E17" s="41">
        <v>35000</v>
      </c>
      <c r="F17" s="43">
        <f>Ingresos[[#This Row],[REAL]]-Ingresos[[#This Row],[PLANEADO]]</f>
        <v>5000</v>
      </c>
    </row>
    <row r="18" spans="2:11" x14ac:dyDescent="0.2">
      <c r="B18" s="1"/>
      <c r="C18" s="37" t="s">
        <v>67</v>
      </c>
      <c r="D18" s="41">
        <v>200</v>
      </c>
      <c r="E18" s="41">
        <v>400</v>
      </c>
      <c r="F18" s="43">
        <f>Ingresos[[#This Row],[REAL]]-Ingresos[[#This Row],[PLANEADO]]</f>
        <v>200</v>
      </c>
    </row>
    <row r="19" spans="2:11" x14ac:dyDescent="0.2">
      <c r="B19" s="1"/>
      <c r="C19" s="37" t="s">
        <v>68</v>
      </c>
      <c r="D19" s="41">
        <v>1200</v>
      </c>
      <c r="E19" s="41">
        <v>1200</v>
      </c>
      <c r="F19" s="43">
        <f>Ingresos[[#This Row],[REAL]]-Ingresos[[#This Row],[PLANEADO]]</f>
        <v>0</v>
      </c>
    </row>
    <row r="20" spans="2:11" x14ac:dyDescent="0.2">
      <c r="B20" s="1"/>
      <c r="C20" s="51"/>
      <c r="D20" s="52"/>
      <c r="E20" s="53"/>
      <c r="F20" s="54">
        <f>Ingresos[[#This Row],[REAL]]-Ingresos[[#This Row],[PLANEADO]]</f>
        <v>0</v>
      </c>
    </row>
    <row r="21" spans="2:11" x14ac:dyDescent="0.2">
      <c r="B21" s="1"/>
      <c r="C21" s="51"/>
      <c r="D21" s="52"/>
      <c r="E21" s="53"/>
      <c r="F21" s="54">
        <f>Ingresos[[#This Row],[REAL]]-Ingresos[[#This Row],[PLANEADO]]</f>
        <v>0</v>
      </c>
    </row>
    <row r="22" spans="2:11" x14ac:dyDescent="0.2">
      <c r="B22" s="1"/>
      <c r="C22" s="51"/>
      <c r="D22" s="52"/>
      <c r="E22" s="53"/>
      <c r="F22" s="54">
        <f>Ingresos[[#This Row],[REAL]]-Ingresos[[#This Row],[PLANEADO]]</f>
        <v>0</v>
      </c>
    </row>
    <row r="23" spans="2:11" x14ac:dyDescent="0.2">
      <c r="B23" s="1"/>
      <c r="C23" s="51"/>
      <c r="D23" s="52"/>
      <c r="E23" s="53"/>
      <c r="F23" s="54">
        <f>Ingresos[[#This Row],[REAL]]-Ingresos[[#This Row],[PLANEADO]]</f>
        <v>0</v>
      </c>
    </row>
    <row r="24" spans="2:11" ht="20.25" customHeight="1" x14ac:dyDescent="0.25">
      <c r="B24" s="1"/>
      <c r="C24" s="61" t="s">
        <v>20</v>
      </c>
      <c r="D24" s="62">
        <f>SUBTOTAL(109,Ingresos[PLANEADO])</f>
        <v>31400</v>
      </c>
      <c r="E24" s="62">
        <f>SUBTOTAL(109,Ingresos[REAL])</f>
        <v>36600</v>
      </c>
      <c r="F24" s="62">
        <f>SUBTOTAL(109,Ingresos[DIFERENCIA])</f>
        <v>5200</v>
      </c>
    </row>
    <row r="25" spans="2:11" x14ac:dyDescent="0.2">
      <c r="B25" s="1"/>
    </row>
    <row r="26" spans="2:11" x14ac:dyDescent="0.2">
      <c r="B26" s="1"/>
    </row>
    <row r="27" spans="2:11" ht="21.75" thickBot="1" x14ac:dyDescent="0.4">
      <c r="B27" s="1"/>
      <c r="C27" s="40" t="s">
        <v>63</v>
      </c>
      <c r="D27" s="34"/>
      <c r="E27" s="34"/>
      <c r="F27" s="34"/>
      <c r="G27" s="34"/>
      <c r="H27" s="34"/>
      <c r="I27" s="34"/>
      <c r="J27" s="34"/>
      <c r="K27" s="34"/>
    </row>
    <row r="28" spans="2:11" ht="13.5" thickTop="1" x14ac:dyDescent="0.2">
      <c r="B28" s="1"/>
    </row>
    <row r="29" spans="2:11" x14ac:dyDescent="0.2">
      <c r="B29" s="1"/>
    </row>
    <row r="30" spans="2:11" ht="21" x14ac:dyDescent="0.2">
      <c r="B30" s="1"/>
      <c r="C30" s="56" t="s">
        <v>71</v>
      </c>
      <c r="D30" s="57">
        <f>Vivienda[[#Totals],[PLANEADO]]+Prestamo[[#Totals],[PLANEADO]]+Impuestos[[#Totals],[PLANEADO]]+Transporte[[#Totals],[PLANEADO]]+Inversiones[[#Totals],[PLANEADO]]+Alimentación[[#Totals],[PLANEADO]]+Seguros[[#Totals],[PLANEADO]]+Mascotas[[#Totals],[PLANEADO]]+Ocio[[#Totals],[PLANEADO]]+CuidadoPersonal[[#Totals],[PLANEADO]]</f>
        <v>3620</v>
      </c>
    </row>
    <row r="31" spans="2:11" ht="21" x14ac:dyDescent="0.2">
      <c r="B31" s="1"/>
      <c r="C31" s="56" t="s">
        <v>72</v>
      </c>
      <c r="D31" s="57">
        <f>Vivienda[[#Totals],[REAL]]+Prestamo[[#Totals],[REAL]]+Impuestos[[#Totals],[REAL]]+Inversiones[[#Totals],[REAL]]+Transporte[[#Totals],[REAL]]+Alimentación[[#Totals],[REAL]]+Seguros[[#Totals],[REAL]]+Mascotas[[#Totals],[REAL]]+Ocio[[#Totals],[REAL]]+CuidadoPersonal[[#Totals],[REAL]]</f>
        <v>4175</v>
      </c>
    </row>
    <row r="32" spans="2:11" ht="21" x14ac:dyDescent="0.35">
      <c r="B32" s="1"/>
      <c r="C32" s="56" t="s">
        <v>1</v>
      </c>
      <c r="D32" s="57">
        <f>D31-D30</f>
        <v>555</v>
      </c>
      <c r="E32" s="60" t="str">
        <f>IF(D32=0,"",IF(D32&gt;0,"Los gastos fueron mayores a los planeados","Los gastos fueron menores a los planeados"))</f>
        <v>Los gastos fueron mayores a los planeados</v>
      </c>
    </row>
    <row r="33" spans="2:24" x14ac:dyDescent="0.2">
      <c r="B33" s="1"/>
    </row>
    <row r="34" spans="2:24" ht="15.95" customHeight="1" x14ac:dyDescent="0.2">
      <c r="B34" s="2"/>
      <c r="C34" s="5"/>
      <c r="D34" s="5"/>
      <c r="E34" s="6"/>
      <c r="F34" s="7"/>
      <c r="G34" s="8"/>
      <c r="H34" s="9"/>
      <c r="I34" s="9"/>
      <c r="J34" s="9"/>
      <c r="K34" s="10"/>
    </row>
    <row r="35" spans="2:24" s="16" customFormat="1" ht="15.95" customHeight="1" x14ac:dyDescent="0.2">
      <c r="B35" s="11"/>
      <c r="C35" s="12" t="s">
        <v>2</v>
      </c>
      <c r="D35" s="13" t="s">
        <v>3</v>
      </c>
      <c r="E35" s="13" t="s">
        <v>4</v>
      </c>
      <c r="F35" s="14" t="s">
        <v>5</v>
      </c>
      <c r="G35" s="15"/>
      <c r="H35" s="12" t="s">
        <v>6</v>
      </c>
      <c r="I35" s="13" t="s">
        <v>3</v>
      </c>
      <c r="J35" s="13" t="s">
        <v>4</v>
      </c>
      <c r="K35" s="14" t="s">
        <v>5</v>
      </c>
    </row>
    <row r="36" spans="2:24" ht="15.75" customHeight="1" x14ac:dyDescent="0.2">
      <c r="B36" s="2"/>
      <c r="C36" s="17" t="s">
        <v>7</v>
      </c>
      <c r="D36" s="44">
        <v>3000</v>
      </c>
      <c r="E36" s="44">
        <v>3500</v>
      </c>
      <c r="F36" s="45">
        <f>Vivienda[[#This Row],[REAL]]-Vivienda[[#This Row],[PLANEADO]]</f>
        <v>500</v>
      </c>
      <c r="G36" s="18"/>
      <c r="H36" s="17" t="s">
        <v>8</v>
      </c>
      <c r="I36" s="47"/>
      <c r="J36" s="47"/>
      <c r="K36" s="48">
        <f>Prestamo[[#This Row],[REAL]]-Prestamo[[#This Row],[PLANEADO]]</f>
        <v>0</v>
      </c>
    </row>
    <row r="37" spans="2:24" ht="15.75" customHeight="1" x14ac:dyDescent="0.2">
      <c r="B37" s="2"/>
      <c r="C37" s="17" t="s">
        <v>9</v>
      </c>
      <c r="D37" s="44">
        <v>120</v>
      </c>
      <c r="E37" s="44">
        <v>135</v>
      </c>
      <c r="F37" s="45">
        <f>Vivienda[[#This Row],[REAL]]-Vivienda[[#This Row],[PLANEADO]]</f>
        <v>15</v>
      </c>
      <c r="G37" s="18"/>
      <c r="H37" s="17" t="s">
        <v>10</v>
      </c>
      <c r="I37" s="47"/>
      <c r="J37" s="47"/>
      <c r="K37" s="48">
        <f>Prestamo[[#This Row],[REAL]]-Prestamo[[#This Row],[PLANEADO]]</f>
        <v>0</v>
      </c>
    </row>
    <row r="38" spans="2:24" ht="15.75" customHeight="1" x14ac:dyDescent="0.2">
      <c r="B38" s="2"/>
      <c r="C38" s="17" t="s">
        <v>11</v>
      </c>
      <c r="D38" s="44">
        <v>50</v>
      </c>
      <c r="E38" s="44">
        <v>60</v>
      </c>
      <c r="F38" s="45">
        <f>Vivienda[[#This Row],[REAL]]-Vivienda[[#This Row],[PLANEADO]]</f>
        <v>10</v>
      </c>
      <c r="G38" s="18"/>
      <c r="H38" s="17" t="s">
        <v>12</v>
      </c>
      <c r="I38" s="47"/>
      <c r="J38" s="47"/>
      <c r="K38" s="48">
        <f>Prestamo[[#This Row],[REAL]]-Prestamo[[#This Row],[PLANEADO]]</f>
        <v>0</v>
      </c>
    </row>
    <row r="39" spans="2:24" ht="15.75" customHeight="1" x14ac:dyDescent="0.2">
      <c r="B39" s="2"/>
      <c r="C39" s="17" t="s">
        <v>13</v>
      </c>
      <c r="D39" s="44">
        <v>200</v>
      </c>
      <c r="E39" s="44">
        <v>180</v>
      </c>
      <c r="F39" s="45">
        <f>Vivienda[[#This Row],[REAL]]-Vivienda[[#This Row],[PLANEADO]]</f>
        <v>-20</v>
      </c>
      <c r="G39" s="18"/>
      <c r="H39" s="17" t="s">
        <v>14</v>
      </c>
      <c r="I39" s="47"/>
      <c r="J39" s="47"/>
      <c r="K39" s="48">
        <f>Prestamo[[#This Row],[REAL]]-Prestamo[[#This Row],[PLANEADO]]</f>
        <v>0</v>
      </c>
      <c r="O39" s="19"/>
      <c r="P39" s="19"/>
      <c r="Q39" s="19"/>
      <c r="R39" s="19"/>
    </row>
    <row r="40" spans="2:24" ht="15.75" customHeight="1" x14ac:dyDescent="0.2">
      <c r="B40" s="2"/>
      <c r="C40" s="17" t="s">
        <v>15</v>
      </c>
      <c r="D40" s="44"/>
      <c r="E40" s="44"/>
      <c r="F40" s="45">
        <f>Vivienda[[#This Row],[REAL]]-Vivienda[[#This Row],[PLANEADO]]</f>
        <v>0</v>
      </c>
      <c r="G40" s="18"/>
      <c r="H40" s="17" t="s">
        <v>16</v>
      </c>
      <c r="I40" s="47"/>
      <c r="J40" s="47"/>
      <c r="K40" s="48">
        <f>Prestamo[[#This Row],[REAL]]-Prestamo[[#This Row],[PLANEADO]]</f>
        <v>0</v>
      </c>
      <c r="O40" s="19"/>
      <c r="P40" s="19"/>
      <c r="Q40" s="19"/>
      <c r="R40" s="19"/>
    </row>
    <row r="41" spans="2:24" ht="15.75" customHeight="1" x14ac:dyDescent="0.2">
      <c r="B41" s="2"/>
      <c r="C41" s="17" t="s">
        <v>17</v>
      </c>
      <c r="D41" s="44"/>
      <c r="E41" s="44"/>
      <c r="F41" s="45">
        <f>Vivienda[[#This Row],[REAL]]-Vivienda[[#This Row],[PLANEADO]]</f>
        <v>0</v>
      </c>
      <c r="G41" s="18"/>
      <c r="H41" s="17" t="s">
        <v>18</v>
      </c>
      <c r="I41" s="47"/>
      <c r="J41" s="47"/>
      <c r="K41" s="48">
        <f>Prestamo[[#This Row],[REAL]]-Prestamo[[#This Row],[PLANEADO]]</f>
        <v>0</v>
      </c>
      <c r="O41" s="19"/>
      <c r="P41" s="19"/>
      <c r="Q41" s="19"/>
      <c r="R41" s="19"/>
    </row>
    <row r="42" spans="2:24" ht="15.75" customHeight="1" x14ac:dyDescent="0.2">
      <c r="B42" s="2"/>
      <c r="C42" s="17" t="s">
        <v>19</v>
      </c>
      <c r="D42" s="44"/>
      <c r="E42" s="44"/>
      <c r="F42" s="45">
        <f>Vivienda[[#This Row],[REAL]]-Vivienda[[#This Row],[PLANEADO]]</f>
        <v>0</v>
      </c>
      <c r="G42" s="18"/>
      <c r="H42" s="20" t="s">
        <v>20</v>
      </c>
      <c r="I42" s="44">
        <f>SUBTOTAL(109,Prestamo[PLANEADO])</f>
        <v>0</v>
      </c>
      <c r="J42" s="44">
        <f>SUBTOTAL(109,Prestamo[REAL])</f>
        <v>0</v>
      </c>
      <c r="K42" s="46">
        <f>SUBTOTAL(109,Prestamo[DIFERENCIA])</f>
        <v>0</v>
      </c>
      <c r="O42" s="84"/>
      <c r="P42" s="84"/>
      <c r="Q42" s="84"/>
      <c r="R42" s="82"/>
    </row>
    <row r="43" spans="2:24" ht="15.75" customHeight="1" x14ac:dyDescent="0.2">
      <c r="B43" s="2"/>
      <c r="C43" s="17" t="s">
        <v>21</v>
      </c>
      <c r="D43" s="44"/>
      <c r="E43" s="44"/>
      <c r="F43" s="45">
        <f>Vivienda[[#This Row],[REAL]]-Vivienda[[#This Row],[PLANEADO]]</f>
        <v>0</v>
      </c>
      <c r="G43" s="18"/>
      <c r="O43" s="84"/>
      <c r="P43" s="84"/>
      <c r="Q43" s="84"/>
      <c r="R43" s="83"/>
    </row>
    <row r="44" spans="2:24" ht="15.75" customHeight="1" x14ac:dyDescent="0.2">
      <c r="B44" s="2"/>
      <c r="C44" s="17" t="s">
        <v>22</v>
      </c>
      <c r="D44" s="44"/>
      <c r="E44" s="44"/>
      <c r="F44" s="45">
        <f>Vivienda[[#This Row],[REAL]]-Vivienda[[#This Row],[PLANEADO]]</f>
        <v>0</v>
      </c>
      <c r="G44" s="18"/>
      <c r="H44" s="12" t="s">
        <v>23</v>
      </c>
      <c r="I44" s="13" t="s">
        <v>3</v>
      </c>
      <c r="J44" s="13" t="s">
        <v>4</v>
      </c>
      <c r="K44" s="14" t="s">
        <v>5</v>
      </c>
      <c r="O44" s="84"/>
      <c r="P44" s="84"/>
      <c r="Q44" s="84"/>
      <c r="R44" s="82"/>
      <c r="S44" s="21"/>
      <c r="T44" s="21"/>
      <c r="U44" s="21"/>
      <c r="V44" s="21"/>
      <c r="W44" s="21"/>
      <c r="X44" s="21"/>
    </row>
    <row r="45" spans="2:24" ht="15.75" customHeight="1" x14ac:dyDescent="0.2">
      <c r="B45" s="2"/>
      <c r="C45" s="17" t="s">
        <v>18</v>
      </c>
      <c r="D45" s="44"/>
      <c r="E45" s="44"/>
      <c r="F45" s="45">
        <f>Vivienda[[#This Row],[REAL]]-Vivienda[[#This Row],[PLANEADO]]</f>
        <v>0</v>
      </c>
      <c r="G45" s="18"/>
      <c r="H45" s="17" t="s">
        <v>24</v>
      </c>
      <c r="I45" s="47"/>
      <c r="J45" s="47"/>
      <c r="K45" s="48">
        <f>Impuestos[[#This Row],[REAL]]-Impuestos[[#This Row],[PLANEADO]]</f>
        <v>0</v>
      </c>
      <c r="O45" s="84"/>
      <c r="P45" s="84"/>
      <c r="Q45" s="84"/>
      <c r="R45" s="83"/>
      <c r="S45" s="21"/>
      <c r="T45" s="21"/>
      <c r="U45" s="21"/>
      <c r="V45" s="21"/>
      <c r="W45" s="21"/>
      <c r="X45" s="21"/>
    </row>
    <row r="46" spans="2:24" ht="15.75" customHeight="1" x14ac:dyDescent="0.2">
      <c r="B46" s="2"/>
      <c r="C46" s="20" t="s">
        <v>20</v>
      </c>
      <c r="D46" s="44">
        <f>SUBTOTAL(109,Vivienda[PLANEADO])</f>
        <v>3370</v>
      </c>
      <c r="E46" s="44">
        <f>SUBTOTAL(109,Vivienda[REAL])</f>
        <v>3875</v>
      </c>
      <c r="F46" s="46">
        <f>SUBTOTAL(109,Vivienda[DIFERENCIA])</f>
        <v>505</v>
      </c>
      <c r="G46" s="18"/>
      <c r="H46" s="17" t="s">
        <v>25</v>
      </c>
      <c r="I46" s="47"/>
      <c r="J46" s="47"/>
      <c r="K46" s="48">
        <f>Impuestos[[#This Row],[REAL]]-Impuestos[[#This Row],[PLANEADO]]</f>
        <v>0</v>
      </c>
      <c r="O46" s="84"/>
      <c r="P46" s="84"/>
      <c r="Q46" s="84"/>
      <c r="R46" s="82"/>
      <c r="S46" s="22"/>
      <c r="T46" s="23"/>
      <c r="U46" s="88"/>
      <c r="V46" s="88"/>
      <c r="W46" s="88"/>
      <c r="X46" s="87"/>
    </row>
    <row r="47" spans="2:24" ht="15.75" customHeight="1" x14ac:dyDescent="0.2">
      <c r="B47" s="2"/>
      <c r="C47" s="85"/>
      <c r="D47" s="85"/>
      <c r="E47" s="85"/>
      <c r="F47" s="85"/>
      <c r="G47" s="18"/>
      <c r="H47" s="17" t="s">
        <v>26</v>
      </c>
      <c r="I47" s="47"/>
      <c r="J47" s="47"/>
      <c r="K47" s="48">
        <f>Impuestos[[#This Row],[REAL]]-Impuestos[[#This Row],[PLANEADO]]</f>
        <v>0</v>
      </c>
      <c r="O47" s="84"/>
      <c r="P47" s="84"/>
      <c r="Q47" s="84"/>
      <c r="R47" s="83"/>
      <c r="S47" s="22"/>
      <c r="T47" s="23"/>
      <c r="U47" s="88"/>
      <c r="V47" s="88"/>
      <c r="W47" s="88"/>
      <c r="X47" s="87"/>
    </row>
    <row r="48" spans="2:24" ht="15.75" customHeight="1" x14ac:dyDescent="0.2">
      <c r="B48" s="2"/>
      <c r="C48" s="24" t="s">
        <v>27</v>
      </c>
      <c r="D48" s="13" t="s">
        <v>3</v>
      </c>
      <c r="E48" s="13" t="s">
        <v>4</v>
      </c>
      <c r="F48" s="14" t="s">
        <v>5</v>
      </c>
      <c r="G48" s="18"/>
      <c r="H48" s="17" t="s">
        <v>18</v>
      </c>
      <c r="I48" s="47"/>
      <c r="J48" s="47"/>
      <c r="K48" s="48">
        <f>Impuestos[[#This Row],[REAL]]-Impuestos[[#This Row],[PLANEADO]]</f>
        <v>0</v>
      </c>
      <c r="O48" s="19"/>
      <c r="P48" s="25"/>
      <c r="Q48" s="23"/>
      <c r="R48" s="23"/>
      <c r="S48" s="26"/>
      <c r="T48" s="23"/>
      <c r="U48" s="88"/>
      <c r="V48" s="88"/>
      <c r="W48" s="88"/>
      <c r="X48" s="87"/>
    </row>
    <row r="49" spans="2:24" ht="15.75" customHeight="1" x14ac:dyDescent="0.2">
      <c r="B49" s="2"/>
      <c r="C49" s="17" t="s">
        <v>28</v>
      </c>
      <c r="D49" s="47">
        <v>250</v>
      </c>
      <c r="E49" s="47">
        <v>250</v>
      </c>
      <c r="F49" s="48">
        <f>Transporte[[#This Row],[REAL]]-Transporte[[#This Row],[PLANEADO]]</f>
        <v>0</v>
      </c>
      <c r="G49" s="18"/>
      <c r="H49" s="20" t="s">
        <v>20</v>
      </c>
      <c r="I49" s="44">
        <f>SUBTOTAL(109,Impuestos[PLANEADO])</f>
        <v>0</v>
      </c>
      <c r="J49" s="44">
        <f>SUBTOTAL(109,Impuestos[REAL])</f>
        <v>0</v>
      </c>
      <c r="K49" s="46">
        <f>SUBTOTAL(109,Impuestos[DIFERENCIA])</f>
        <v>0</v>
      </c>
      <c r="P49" s="89"/>
      <c r="Q49" s="91"/>
      <c r="R49" s="92"/>
      <c r="S49" s="27"/>
      <c r="T49" s="23"/>
      <c r="U49" s="88"/>
      <c r="V49" s="88"/>
      <c r="W49" s="88"/>
      <c r="X49" s="87"/>
    </row>
    <row r="50" spans="2:24" ht="15.75" customHeight="1" x14ac:dyDescent="0.2">
      <c r="B50" s="2"/>
      <c r="C50" s="17" t="s">
        <v>29</v>
      </c>
      <c r="D50" s="47"/>
      <c r="E50" s="47"/>
      <c r="F50" s="48">
        <f>Transporte[[#This Row],[REAL]]-Transporte[[#This Row],[PLANEADO]]</f>
        <v>0</v>
      </c>
      <c r="G50" s="18"/>
      <c r="P50" s="89"/>
      <c r="Q50" s="93"/>
      <c r="R50" s="94"/>
      <c r="S50" s="27"/>
      <c r="T50" s="23"/>
      <c r="U50" s="88"/>
      <c r="V50" s="88"/>
      <c r="W50" s="88"/>
      <c r="X50" s="87"/>
    </row>
    <row r="51" spans="2:24" ht="15.75" customHeight="1" x14ac:dyDescent="0.2">
      <c r="B51" s="2"/>
      <c r="C51" s="17" t="s">
        <v>30</v>
      </c>
      <c r="D51" s="47"/>
      <c r="E51" s="47"/>
      <c r="F51" s="48">
        <f>Transporte[[#This Row],[REAL]]-Transporte[[#This Row],[PLANEADO]]</f>
        <v>0</v>
      </c>
      <c r="G51" s="18"/>
      <c r="H51" s="24" t="s">
        <v>31</v>
      </c>
      <c r="I51" s="13" t="s">
        <v>3</v>
      </c>
      <c r="J51" s="13" t="s">
        <v>4</v>
      </c>
      <c r="K51" s="14" t="s">
        <v>5</v>
      </c>
      <c r="P51" s="90"/>
      <c r="Q51" s="93"/>
      <c r="R51" s="94"/>
      <c r="S51" s="28"/>
      <c r="T51" s="23"/>
      <c r="U51" s="88"/>
      <c r="V51" s="88"/>
      <c r="W51" s="88"/>
      <c r="X51" s="87"/>
    </row>
    <row r="52" spans="2:24" ht="15.75" customHeight="1" x14ac:dyDescent="0.2">
      <c r="B52" s="2"/>
      <c r="C52" s="17" t="s">
        <v>32</v>
      </c>
      <c r="D52" s="47"/>
      <c r="E52" s="47"/>
      <c r="F52" s="48">
        <f>Transporte[[#This Row],[REAL]]-Transporte[[#This Row],[PLANEADO]]</f>
        <v>0</v>
      </c>
      <c r="G52" s="18"/>
      <c r="H52" s="17" t="s">
        <v>33</v>
      </c>
      <c r="I52" s="47"/>
      <c r="J52" s="47"/>
      <c r="K52" s="48">
        <f>Inversiones[[#This Row],[REAL]]-Inversiones[[#This Row],[PLANEADO]]</f>
        <v>0</v>
      </c>
      <c r="P52" s="21"/>
      <c r="Q52" s="21"/>
      <c r="R52" s="21"/>
      <c r="S52" s="21"/>
      <c r="T52" s="21"/>
      <c r="U52" s="21"/>
      <c r="V52" s="21"/>
      <c r="W52" s="21"/>
      <c r="X52" s="21"/>
    </row>
    <row r="53" spans="2:24" ht="15.75" customHeight="1" x14ac:dyDescent="0.2">
      <c r="B53" s="2"/>
      <c r="C53" s="17" t="s">
        <v>34</v>
      </c>
      <c r="D53" s="47"/>
      <c r="E53" s="47"/>
      <c r="F53" s="48">
        <f>Transporte[[#This Row],[REAL]]-Transporte[[#This Row],[PLANEADO]]</f>
        <v>0</v>
      </c>
      <c r="G53" s="18"/>
      <c r="H53" s="17" t="s">
        <v>35</v>
      </c>
      <c r="I53" s="47"/>
      <c r="J53" s="47"/>
      <c r="K53" s="48">
        <f>Inversiones[[#This Row],[REAL]]-Inversiones[[#This Row],[PLANEADO]]</f>
        <v>0</v>
      </c>
      <c r="P53" s="21"/>
      <c r="Q53" s="21"/>
      <c r="R53" s="21"/>
      <c r="S53" s="21"/>
      <c r="T53" s="21"/>
      <c r="U53" s="21"/>
      <c r="V53" s="21"/>
      <c r="W53" s="21"/>
      <c r="X53" s="21"/>
    </row>
    <row r="54" spans="2:24" ht="15.75" customHeight="1" x14ac:dyDescent="0.2">
      <c r="B54" s="2"/>
      <c r="C54" s="17" t="s">
        <v>36</v>
      </c>
      <c r="D54" s="47"/>
      <c r="E54" s="47"/>
      <c r="F54" s="48">
        <f>Transporte[[#This Row],[REAL]]-Transporte[[#This Row],[PLANEADO]]</f>
        <v>0</v>
      </c>
      <c r="G54" s="18"/>
      <c r="H54" s="17" t="s">
        <v>18</v>
      </c>
      <c r="I54" s="47"/>
      <c r="J54" s="47"/>
      <c r="K54" s="48">
        <f>Inversiones[[#This Row],[REAL]]-Inversiones[[#This Row],[PLANEADO]]</f>
        <v>0</v>
      </c>
    </row>
    <row r="55" spans="2:24" ht="15.75" customHeight="1" x14ac:dyDescent="0.2">
      <c r="B55" s="2"/>
      <c r="C55" s="17" t="s">
        <v>18</v>
      </c>
      <c r="D55" s="47"/>
      <c r="E55" s="47"/>
      <c r="F55" s="48">
        <f>Transporte[[#This Row],[REAL]]-Transporte[[#This Row],[PLANEADO]]</f>
        <v>0</v>
      </c>
      <c r="G55" s="18"/>
      <c r="H55" s="20" t="s">
        <v>20</v>
      </c>
      <c r="I55" s="44">
        <f>SUBTOTAL(109,Inversiones[PLANEADO])</f>
        <v>0</v>
      </c>
      <c r="J55" s="44">
        <f>SUBTOTAL(109,Inversiones[REAL])</f>
        <v>0</v>
      </c>
      <c r="K55" s="46">
        <f>SUBTOTAL(109,Inversiones[DIFERENCIA])</f>
        <v>0</v>
      </c>
    </row>
    <row r="56" spans="2:24" ht="15.75" customHeight="1" x14ac:dyDescent="0.2">
      <c r="B56" s="2"/>
      <c r="C56" s="20" t="s">
        <v>20</v>
      </c>
      <c r="D56" s="44">
        <f>SUBTOTAL(109,Transporte[PLANEADO])</f>
        <v>250</v>
      </c>
      <c r="E56" s="44">
        <f>SUBTOTAL(109,Transporte[REAL])</f>
        <v>250</v>
      </c>
      <c r="F56" s="46">
        <f>SUBTOTAL(109,Transporte[DIFERENCIA])</f>
        <v>0</v>
      </c>
      <c r="G56" s="18"/>
      <c r="I56" s="49"/>
      <c r="J56" s="49"/>
      <c r="K56" s="49"/>
    </row>
    <row r="57" spans="2:24" ht="15.75" customHeight="1" x14ac:dyDescent="0.2">
      <c r="B57" s="2"/>
      <c r="C57" s="85"/>
      <c r="D57" s="85"/>
      <c r="E57" s="85"/>
      <c r="F57" s="85"/>
      <c r="G57" s="18"/>
    </row>
    <row r="58" spans="2:24" ht="15.75" customHeight="1" x14ac:dyDescent="0.2">
      <c r="B58" s="2"/>
      <c r="C58" s="24" t="s">
        <v>37</v>
      </c>
      <c r="D58" s="13" t="s">
        <v>3</v>
      </c>
      <c r="E58" s="13" t="s">
        <v>4</v>
      </c>
      <c r="F58" s="14" t="s">
        <v>5</v>
      </c>
      <c r="G58" s="18"/>
      <c r="H58" s="24" t="s">
        <v>38</v>
      </c>
      <c r="I58" s="13" t="s">
        <v>3</v>
      </c>
      <c r="J58" s="13" t="s">
        <v>4</v>
      </c>
      <c r="K58" s="14" t="s">
        <v>5</v>
      </c>
    </row>
    <row r="59" spans="2:24" ht="15.75" customHeight="1" x14ac:dyDescent="0.2">
      <c r="B59" s="2"/>
      <c r="C59" s="17" t="s">
        <v>39</v>
      </c>
      <c r="D59" s="47"/>
      <c r="E59" s="47"/>
      <c r="F59" s="48">
        <f>Alimentación[[#This Row],[REAL]]-Alimentación[[#This Row],[PLANEADO]]</f>
        <v>0</v>
      </c>
      <c r="G59" s="18"/>
      <c r="H59" s="17" t="s">
        <v>40</v>
      </c>
      <c r="I59" s="47"/>
      <c r="J59" s="47"/>
      <c r="K59" s="48">
        <f>Seguros[[#This Row],[REAL]]-Seguros[[#This Row],[PLANEADO]]</f>
        <v>0</v>
      </c>
    </row>
    <row r="60" spans="2:24" ht="15.75" customHeight="1" x14ac:dyDescent="0.2">
      <c r="B60" s="2"/>
      <c r="C60" s="17" t="s">
        <v>41</v>
      </c>
      <c r="D60" s="47"/>
      <c r="E60" s="47"/>
      <c r="F60" s="48">
        <f>Alimentación[[#This Row],[REAL]]-Alimentación[[#This Row],[PLANEADO]]</f>
        <v>0</v>
      </c>
      <c r="G60" s="18"/>
      <c r="H60" s="17" t="s">
        <v>42</v>
      </c>
      <c r="I60" s="47"/>
      <c r="J60" s="47"/>
      <c r="K60" s="48">
        <f>Seguros[[#This Row],[REAL]]-Seguros[[#This Row],[PLANEADO]]</f>
        <v>0</v>
      </c>
    </row>
    <row r="61" spans="2:24" ht="15.75" customHeight="1" x14ac:dyDescent="0.2">
      <c r="B61" s="2"/>
      <c r="C61" s="17" t="s">
        <v>43</v>
      </c>
      <c r="D61" s="47"/>
      <c r="E61" s="47"/>
      <c r="F61" s="48">
        <f>Alimentación[[#This Row],[REAL]]-Alimentación[[#This Row],[PLANEADO]]</f>
        <v>0</v>
      </c>
      <c r="G61" s="18"/>
      <c r="H61" s="17" t="s">
        <v>44</v>
      </c>
      <c r="I61" s="47"/>
      <c r="J61" s="47"/>
      <c r="K61" s="48">
        <f>Seguros[[#This Row],[REAL]]-Seguros[[#This Row],[PLANEADO]]</f>
        <v>0</v>
      </c>
    </row>
    <row r="62" spans="2:24" ht="15.75" customHeight="1" x14ac:dyDescent="0.2">
      <c r="B62" s="2"/>
      <c r="C62" s="20" t="s">
        <v>20</v>
      </c>
      <c r="D62" s="44">
        <f>SUBTOTAL(109,Alimentación[PLANEADO])</f>
        <v>0</v>
      </c>
      <c r="E62" s="44">
        <f>SUBTOTAL(109,Alimentación[REAL])</f>
        <v>0</v>
      </c>
      <c r="F62" s="46">
        <f>SUBTOTAL(109,Alimentación[DIFERENCIA])</f>
        <v>0</v>
      </c>
      <c r="G62" s="18"/>
      <c r="H62" s="17" t="s">
        <v>18</v>
      </c>
      <c r="I62" s="47"/>
      <c r="J62" s="47"/>
      <c r="K62" s="48">
        <f>Seguros[[#This Row],[REAL]]-Seguros[[#This Row],[PLANEADO]]</f>
        <v>0</v>
      </c>
    </row>
    <row r="63" spans="2:24" ht="15.75" customHeight="1" x14ac:dyDescent="0.2">
      <c r="B63" s="2"/>
      <c r="G63" s="18"/>
      <c r="H63" s="20" t="s">
        <v>20</v>
      </c>
      <c r="I63" s="44">
        <f>SUBTOTAL(109,Seguros[PLANEADO])</f>
        <v>0</v>
      </c>
      <c r="J63" s="44">
        <f>SUBTOTAL(109,Seguros[REAL])</f>
        <v>0</v>
      </c>
      <c r="K63" s="46">
        <f>SUBTOTAL(109,Seguros[DIFERENCIA])</f>
        <v>0</v>
      </c>
    </row>
    <row r="64" spans="2:24" ht="15.75" customHeight="1" x14ac:dyDescent="0.2">
      <c r="B64" s="2"/>
      <c r="G64" s="18"/>
    </row>
    <row r="65" spans="2:12" ht="15.75" customHeight="1" x14ac:dyDescent="0.2">
      <c r="B65" s="2"/>
      <c r="C65" s="24" t="s">
        <v>73</v>
      </c>
      <c r="D65" s="13" t="s">
        <v>3</v>
      </c>
      <c r="E65" s="13" t="s">
        <v>4</v>
      </c>
      <c r="F65" s="14" t="s">
        <v>5</v>
      </c>
      <c r="G65" s="18"/>
      <c r="H65" s="24" t="s">
        <v>45</v>
      </c>
      <c r="I65" s="13" t="s">
        <v>3</v>
      </c>
      <c r="J65" s="13" t="s">
        <v>4</v>
      </c>
      <c r="K65" s="14" t="s">
        <v>5</v>
      </c>
    </row>
    <row r="66" spans="2:12" ht="15.75" customHeight="1" x14ac:dyDescent="0.2">
      <c r="B66" s="2"/>
      <c r="C66" s="17" t="s">
        <v>46</v>
      </c>
      <c r="D66" s="47"/>
      <c r="E66" s="47"/>
      <c r="F66" s="48">
        <f>Mascotas[[#This Row],[REAL]]-Mascotas[[#This Row],[PLANEADO]]</f>
        <v>0</v>
      </c>
      <c r="G66" s="18"/>
      <c r="H66" s="17" t="s">
        <v>47</v>
      </c>
      <c r="I66" s="44">
        <v>0</v>
      </c>
      <c r="J66" s="44">
        <v>50</v>
      </c>
      <c r="K66" s="45">
        <f>Ocio[[#This Row],[REAL]]-Ocio[[#This Row],[PLANEADO]]</f>
        <v>50</v>
      </c>
    </row>
    <row r="67" spans="2:12" ht="15.75" customHeight="1" x14ac:dyDescent="0.2">
      <c r="B67" s="2"/>
      <c r="C67" s="17" t="s">
        <v>48</v>
      </c>
      <c r="D67" s="47"/>
      <c r="E67" s="47"/>
      <c r="F67" s="48">
        <f>Mascotas[[#This Row],[REAL]]-Mascotas[[#This Row],[PLANEADO]]</f>
        <v>0</v>
      </c>
      <c r="G67" s="18"/>
      <c r="H67" s="17" t="s">
        <v>49</v>
      </c>
      <c r="I67" s="44"/>
      <c r="J67" s="44"/>
      <c r="K67" s="45">
        <f>Ocio[[#This Row],[REAL]]-Ocio[[#This Row],[PLANEADO]]</f>
        <v>0</v>
      </c>
    </row>
    <row r="68" spans="2:12" ht="15.75" customHeight="1" x14ac:dyDescent="0.2">
      <c r="B68" s="2"/>
      <c r="C68" s="17" t="s">
        <v>50</v>
      </c>
      <c r="D68" s="47"/>
      <c r="E68" s="47"/>
      <c r="F68" s="48">
        <f>Mascotas[[#This Row],[REAL]]-Mascotas[[#This Row],[PLANEADO]]</f>
        <v>0</v>
      </c>
      <c r="G68" s="18"/>
      <c r="H68" s="17" t="s">
        <v>51</v>
      </c>
      <c r="I68" s="44"/>
      <c r="J68" s="44"/>
      <c r="K68" s="45">
        <f>Ocio[[#This Row],[REAL]]-Ocio[[#This Row],[PLANEADO]]</f>
        <v>0</v>
      </c>
    </row>
    <row r="69" spans="2:12" ht="15.75" customHeight="1" x14ac:dyDescent="0.2">
      <c r="B69" s="2"/>
      <c r="C69" s="17" t="s">
        <v>52</v>
      </c>
      <c r="D69" s="47"/>
      <c r="E69" s="47"/>
      <c r="F69" s="48">
        <f>Mascotas[[#This Row],[REAL]]-Mascotas[[#This Row],[PLANEADO]]</f>
        <v>0</v>
      </c>
      <c r="G69" s="18"/>
      <c r="H69" s="17" t="s">
        <v>53</v>
      </c>
      <c r="I69" s="44"/>
      <c r="J69" s="44"/>
      <c r="K69" s="45">
        <f>Ocio[[#This Row],[REAL]]-Ocio[[#This Row],[PLANEADO]]</f>
        <v>0</v>
      </c>
    </row>
    <row r="70" spans="2:12" ht="15.75" customHeight="1" x14ac:dyDescent="0.2">
      <c r="B70" s="2"/>
      <c r="C70" s="17" t="s">
        <v>18</v>
      </c>
      <c r="D70" s="47"/>
      <c r="E70" s="47"/>
      <c r="F70" s="48">
        <f>Mascotas[[#This Row],[REAL]]-Mascotas[[#This Row],[PLANEADO]]</f>
        <v>0</v>
      </c>
      <c r="G70" s="18"/>
      <c r="H70" s="17" t="s">
        <v>54</v>
      </c>
      <c r="I70" s="44"/>
      <c r="J70" s="44"/>
      <c r="K70" s="45">
        <f>Ocio[[#This Row],[REAL]]-Ocio[[#This Row],[PLANEADO]]</f>
        <v>0</v>
      </c>
    </row>
    <row r="71" spans="2:12" ht="15.75" customHeight="1" x14ac:dyDescent="0.2">
      <c r="B71" s="2"/>
      <c r="C71" s="20" t="s">
        <v>20</v>
      </c>
      <c r="D71" s="44">
        <f>SUBTOTAL(109,Mascotas[PLANEADO])</f>
        <v>0</v>
      </c>
      <c r="E71" s="44">
        <f>SUBTOTAL(109,Mascotas[REAL])</f>
        <v>0</v>
      </c>
      <c r="F71" s="46">
        <f>SUBTOTAL(109,Mascotas[DIFERENCIA])</f>
        <v>0</v>
      </c>
      <c r="G71" s="18"/>
      <c r="H71" s="17" t="s">
        <v>55</v>
      </c>
      <c r="I71" s="44"/>
      <c r="J71" s="44"/>
      <c r="K71" s="45">
        <f>Ocio[[#This Row],[REAL]]-Ocio[[#This Row],[PLANEADO]]</f>
        <v>0</v>
      </c>
    </row>
    <row r="72" spans="2:12" ht="15.75" customHeight="1" x14ac:dyDescent="0.2">
      <c r="B72" s="2"/>
      <c r="G72" s="18"/>
      <c r="H72" s="17" t="s">
        <v>18</v>
      </c>
      <c r="I72" s="44"/>
      <c r="J72" s="44"/>
      <c r="K72" s="45">
        <f>Ocio[[#This Row],[REAL]]-Ocio[[#This Row],[PLANEADO]]</f>
        <v>0</v>
      </c>
    </row>
    <row r="73" spans="2:12" ht="15.75" customHeight="1" x14ac:dyDescent="0.2">
      <c r="B73" s="2"/>
      <c r="G73" s="18"/>
      <c r="H73" s="17" t="s">
        <v>18</v>
      </c>
      <c r="I73" s="44"/>
      <c r="J73" s="44"/>
      <c r="K73" s="45">
        <f>Ocio[[#This Row],[REAL]]-Ocio[[#This Row],[PLANEADO]]</f>
        <v>0</v>
      </c>
    </row>
    <row r="74" spans="2:12" ht="15.75" customHeight="1" x14ac:dyDescent="0.2">
      <c r="B74" s="2"/>
      <c r="C74" s="24" t="s">
        <v>56</v>
      </c>
      <c r="D74" s="13" t="s">
        <v>3</v>
      </c>
      <c r="E74" s="13" t="s">
        <v>4</v>
      </c>
      <c r="F74" s="14" t="s">
        <v>5</v>
      </c>
      <c r="G74" s="18"/>
      <c r="H74" s="17" t="s">
        <v>18</v>
      </c>
      <c r="I74" s="44"/>
      <c r="J74" s="44"/>
      <c r="K74" s="45">
        <f>Ocio[[#This Row],[REAL]]-Ocio[[#This Row],[PLANEADO]]</f>
        <v>0</v>
      </c>
    </row>
    <row r="75" spans="2:12" ht="15.75" customHeight="1" x14ac:dyDescent="0.2">
      <c r="B75" s="2"/>
      <c r="C75" s="17" t="s">
        <v>57</v>
      </c>
      <c r="D75" s="47"/>
      <c r="E75" s="47"/>
      <c r="F75" s="48">
        <f>CuidadoPersonal[[#This Row],[REAL]]-CuidadoPersonal[[#This Row],[PLANEADO]]</f>
        <v>0</v>
      </c>
      <c r="G75" s="18"/>
      <c r="H75" s="20" t="s">
        <v>20</v>
      </c>
      <c r="I75" s="50">
        <f>SUBTOTAL(109,Ocio[PLANEADO])</f>
        <v>0</v>
      </c>
      <c r="J75" s="44">
        <f>SUBTOTAL(109,Ocio[REAL])</f>
        <v>50</v>
      </c>
      <c r="K75" s="46">
        <f>SUBTOTAL(109,Ocio[DIFERENCIA])</f>
        <v>50</v>
      </c>
    </row>
    <row r="76" spans="2:12" ht="15.75" customHeight="1" x14ac:dyDescent="0.2">
      <c r="B76" s="2"/>
      <c r="C76" s="17" t="s">
        <v>58</v>
      </c>
      <c r="D76" s="47"/>
      <c r="E76" s="47"/>
      <c r="F76" s="48">
        <f>CuidadoPersonal[[#This Row],[REAL]]-CuidadoPersonal[[#This Row],[PLANEADO]]</f>
        <v>0</v>
      </c>
      <c r="G76" s="18"/>
      <c r="H76" s="29"/>
      <c r="I76" s="30"/>
      <c r="J76" s="30"/>
      <c r="K76" s="31"/>
    </row>
    <row r="77" spans="2:12" ht="15.75" customHeight="1" x14ac:dyDescent="0.2">
      <c r="B77" s="2"/>
      <c r="C77" s="17" t="s">
        <v>59</v>
      </c>
      <c r="D77" s="47"/>
      <c r="E77" s="47"/>
      <c r="F77" s="48">
        <f>CuidadoPersonal[[#This Row],[REAL]]-CuidadoPersonal[[#This Row],[PLANEADO]]</f>
        <v>0</v>
      </c>
      <c r="G77" s="18"/>
      <c r="H77" s="29"/>
      <c r="I77" s="30"/>
      <c r="J77" s="30"/>
      <c r="K77" s="31"/>
      <c r="L77" s="32"/>
    </row>
    <row r="78" spans="2:12" ht="15.75" customHeight="1" x14ac:dyDescent="0.2">
      <c r="B78" s="2"/>
      <c r="C78" s="17" t="s">
        <v>60</v>
      </c>
      <c r="D78" s="47"/>
      <c r="E78" s="47"/>
      <c r="F78" s="48">
        <f>CuidadoPersonal[[#This Row],[REAL]]-CuidadoPersonal[[#This Row],[PLANEADO]]</f>
        <v>0</v>
      </c>
      <c r="G78" s="18"/>
      <c r="H78" s="29"/>
      <c r="I78" s="30"/>
      <c r="J78" s="30"/>
      <c r="K78" s="31"/>
      <c r="L78" s="32"/>
    </row>
    <row r="79" spans="2:12" ht="15.75" customHeight="1" x14ac:dyDescent="0.2">
      <c r="B79" s="2"/>
      <c r="C79" s="17" t="s">
        <v>61</v>
      </c>
      <c r="D79" s="47"/>
      <c r="E79" s="47"/>
      <c r="F79" s="48">
        <f>CuidadoPersonal[[#This Row],[REAL]]-CuidadoPersonal[[#This Row],[PLANEADO]]</f>
        <v>0</v>
      </c>
      <c r="G79" s="18"/>
      <c r="H79" s="29"/>
      <c r="I79" s="30"/>
      <c r="J79" s="30"/>
      <c r="K79" s="31"/>
      <c r="L79" s="32"/>
    </row>
    <row r="80" spans="2:12" ht="15.75" customHeight="1" x14ac:dyDescent="0.2">
      <c r="B80" s="2"/>
      <c r="C80" s="17" t="s">
        <v>62</v>
      </c>
      <c r="D80" s="47"/>
      <c r="E80" s="47"/>
      <c r="F80" s="48">
        <f>CuidadoPersonal[[#This Row],[REAL]]-CuidadoPersonal[[#This Row],[PLANEADO]]</f>
        <v>0</v>
      </c>
      <c r="G80" s="18"/>
      <c r="H80" s="30"/>
      <c r="I80" s="30"/>
      <c r="J80" s="30"/>
      <c r="K80" s="30"/>
      <c r="L80" s="32"/>
    </row>
    <row r="81" spans="2:12" ht="15.75" customHeight="1" x14ac:dyDescent="0.2">
      <c r="B81" s="2"/>
      <c r="C81" s="17" t="s">
        <v>18</v>
      </c>
      <c r="D81" s="47"/>
      <c r="E81" s="47"/>
      <c r="F81" s="48">
        <f>CuidadoPersonal[[#This Row],[REAL]]-CuidadoPersonal[[#This Row],[PLANEADO]]</f>
        <v>0</v>
      </c>
      <c r="G81" s="33"/>
      <c r="H81" s="86"/>
      <c r="I81" s="86"/>
      <c r="J81" s="86"/>
      <c r="K81" s="86"/>
      <c r="L81" s="32"/>
    </row>
    <row r="82" spans="2:12" ht="15.75" customHeight="1" x14ac:dyDescent="0.2">
      <c r="B82" s="2"/>
      <c r="C82" s="20" t="s">
        <v>20</v>
      </c>
      <c r="D82" s="44">
        <f>SUBTOTAL(109,CuidadoPersonal[PLANEADO])</f>
        <v>0</v>
      </c>
      <c r="E82" s="44">
        <f>SUBTOTAL(109,CuidadoPersonal[REAL])</f>
        <v>0</v>
      </c>
      <c r="F82" s="46">
        <f>SUBTOTAL(109,CuidadoPersonal[DIFERENCIA])</f>
        <v>0</v>
      </c>
      <c r="G82" s="33"/>
      <c r="H82" s="32"/>
      <c r="I82" s="32"/>
      <c r="J82" s="32"/>
      <c r="K82" s="32"/>
      <c r="L82" s="32"/>
    </row>
    <row r="83" spans="2:12" ht="15.75" customHeight="1" x14ac:dyDescent="0.2">
      <c r="B83" s="2"/>
      <c r="G83" s="33"/>
    </row>
    <row r="84" spans="2:12" ht="15.75" customHeight="1" x14ac:dyDescent="0.2">
      <c r="B84" s="2"/>
      <c r="G84" s="33"/>
    </row>
    <row r="85" spans="2:12" ht="15.75" customHeight="1" x14ac:dyDescent="0.2">
      <c r="B85" s="2"/>
      <c r="G85" s="33"/>
    </row>
    <row r="86" spans="2:12" ht="15.75" customHeight="1" x14ac:dyDescent="0.2"/>
  </sheetData>
  <mergeCells count="22">
    <mergeCell ref="R46:R47"/>
    <mergeCell ref="C57:F57"/>
    <mergeCell ref="H81:K81"/>
    <mergeCell ref="G3:J3"/>
    <mergeCell ref="C3:E3"/>
    <mergeCell ref="X46:X47"/>
    <mergeCell ref="C47:F47"/>
    <mergeCell ref="U48:W49"/>
    <mergeCell ref="X48:X49"/>
    <mergeCell ref="P49:P51"/>
    <mergeCell ref="Q49:R49"/>
    <mergeCell ref="Q50:R50"/>
    <mergeCell ref="U50:W51"/>
    <mergeCell ref="X50:X51"/>
    <mergeCell ref="Q51:R51"/>
    <mergeCell ref="U46:W47"/>
    <mergeCell ref="O46:Q47"/>
    <mergeCell ref="C1:K1"/>
    <mergeCell ref="R42:R43"/>
    <mergeCell ref="O44:Q45"/>
    <mergeCell ref="R44:R45"/>
    <mergeCell ref="O42:Q43"/>
  </mergeCells>
  <pageMargins left="0.5" right="0.5" top="0.5" bottom="0.5" header="0.5" footer="0.5"/>
  <pageSetup orientation="landscape" horizontalDpi="4294967292" r:id="rId1"/>
  <headerFooter alignWithMargins="0"/>
  <drawing r:id="rId2"/>
  <tableParts count="11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07476FB4-997A-4AED-8650-23E9B71E8974}">
            <x14:iconSet iconSet="3Triangles" custom="1">
              <x14:cfvo type="percent">
                <xm:f>0</xm:f>
              </x14:cfvo>
              <x14:cfvo type="num">
                <xm:f>-20</xm:f>
              </x14:cfvo>
              <x14:cfvo type="num" gte="0">
                <xm:f>0</xm:f>
              </x14:cfvo>
              <x14:cfIcon iconSet="3TrafficLights2" iconId="2"/>
              <x14:cfIcon iconSet="3TrafficLights2" iconId="1"/>
              <x14:cfIcon iconSet="3TrafficLights2" iconId="0"/>
            </x14:iconSet>
          </x14:cfRule>
          <xm:sqref>F75:F82 F66:F71 F59:F62 K59:K63 K52:K55 K45:K49 K36:K42 F36:F46 F49:F56 K66:K80</xm:sqref>
        </x14:conditionalFormatting>
        <x14:conditionalFormatting xmlns:xm="http://schemas.microsoft.com/office/excel/2006/main">
          <x14:cfRule type="iconSet" priority="33" id="{EBE32892-D4DC-4D40-8587-12A3B4AF5F23}">
            <x14:iconSet iconSet="3Triangles" custom="1">
              <x14:cfvo type="percent">
                <xm:f>0</xm:f>
              </x14:cfvo>
              <x14:cfvo type="num">
                <xm:f>-20</xm:f>
              </x14:cfvo>
              <x14:cfvo type="num" gte="0">
                <xm:f>0</xm:f>
              </x14:cfvo>
              <x14:cfIcon iconSet="3Arrows" iconId="0"/>
              <x14:cfIcon iconSet="3Arrows" iconId="1"/>
              <x14:cfIcon iconSet="3Arrows" iconId="2"/>
            </x14:iconSet>
          </x14:cfRule>
          <xm:sqref>F17:F24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Instrucciones</vt:lpstr>
      <vt:lpstr>Presupuesto Personal</vt:lpstr>
      <vt:lpstr>'Presupuesto Personal'!Área_de_impresión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2018-12-06T14:27:06Z</dcterms:created>
  <dcterms:modified xsi:type="dcterms:W3CDTF">2024-01-18T17:29:42Z</dcterms:modified>
</cp:coreProperties>
</file>